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66925"/>
  <xr:revisionPtr revIDLastSave="0" documentId="13_ncr:1_{C3E22B7C-942D-4D1D-AFDA-D32C0850F3E1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RESUMO" sheetId="1" r:id="rId1"/>
    <sheet name="PLANILHA ORCAMENTARIA" sheetId="2" r:id="rId2"/>
    <sheet name="CRONOGRAMA" sheetId="7" r:id="rId3"/>
    <sheet name="MEMORIA DE CALCULO" sheetId="3" r:id="rId4"/>
    <sheet name="COMPOSICOES" sheetId="4" r:id="rId5"/>
    <sheet name="COMPOSICOES PROPRIAS" sheetId="5" r:id="rId6"/>
    <sheet name="BDI" sheetId="8" r:id="rId7"/>
    <sheet name="ENCARGOS SOCIAIS" sheetId="9" r:id="rId8"/>
  </sheets>
  <definedNames>
    <definedName name="_xlnm.Print_Area" localSheetId="1">'PLANILHA ORCAMENTARIA'!$A$1:$J$57</definedName>
    <definedName name="JR_PAGE_ANCHOR_0_1">RESUMO!$A$1</definedName>
    <definedName name="JR_PAGE_ANCHOR_1_1">'PLANILHA ORCAMENTARIA'!$A$1</definedName>
    <definedName name="JR_PAGE_ANCHOR_2_1">'MEMORIA DE CALCULO'!$A$1</definedName>
    <definedName name="JR_PAGE_ANCHOR_3_1">COMPOSICOES!$A$1</definedName>
    <definedName name="JR_PAGE_ANCHOR_4_1">'COMPOSICOES PROPRIAS'!$A$1</definedName>
    <definedName name="JR_PAGE_ANCHOR_5_1">#REF!</definedName>
    <definedName name="JR_PAGE_ANCHOR_6_1">CRONOGRAMA!$A$1</definedName>
    <definedName name="JR_PAGE_ANCHOR_7_1">BDI!$A$1</definedName>
    <definedName name="JR_PAGE_ANCHOR_8_1">'ENCARGOS SOCIAIS'!$A$1</definedName>
  </definedNames>
  <calcPr calcId="191029" fullPrecision="0"/>
</workbook>
</file>

<file path=xl/calcChain.xml><?xml version="1.0" encoding="utf-8"?>
<calcChain xmlns="http://schemas.openxmlformats.org/spreadsheetml/2006/main">
  <c r="G153" i="3" l="1"/>
  <c r="G148" i="3"/>
  <c r="E143" i="3"/>
  <c r="F138" i="3"/>
  <c r="E133" i="3"/>
  <c r="E128" i="3"/>
  <c r="C175" i="3" l="1"/>
  <c r="J98" i="3"/>
  <c r="C54" i="3"/>
  <c r="H37" i="2" l="1"/>
  <c r="D71" i="3" l="1"/>
  <c r="F21" i="2" s="1"/>
  <c r="I18" i="2"/>
  <c r="H18" i="2"/>
  <c r="C158" i="3"/>
  <c r="E127" i="3"/>
  <c r="I16" i="2"/>
  <c r="H16" i="2"/>
  <c r="E54" i="3"/>
  <c r="E55" i="3" s="1"/>
  <c r="F16" i="2" s="1"/>
  <c r="C106" i="3"/>
  <c r="C137" i="3"/>
  <c r="C142" i="3" s="1"/>
  <c r="C147" i="3" s="1"/>
  <c r="C152" i="3" s="1"/>
  <c r="C82" i="3"/>
  <c r="C86" i="3" s="1"/>
  <c r="D8" i="3"/>
  <c r="F13" i="2"/>
  <c r="L39" i="2"/>
  <c r="I39" i="2"/>
  <c r="H39" i="2"/>
  <c r="L30" i="2"/>
  <c r="I30" i="2"/>
  <c r="H30" i="2"/>
  <c r="L29" i="2"/>
  <c r="I29" i="2"/>
  <c r="H29" i="2"/>
  <c r="I27" i="2"/>
  <c r="H27" i="2"/>
  <c r="I28" i="2"/>
  <c r="I26" i="2"/>
  <c r="H28" i="2"/>
  <c r="H26" i="2"/>
  <c r="E129" i="3" l="1"/>
  <c r="F41" i="2" s="1"/>
  <c r="C179" i="3"/>
  <c r="D179" i="3" s="1"/>
  <c r="C58" i="3"/>
  <c r="D58" i="3" s="1"/>
  <c r="D59" i="3" s="1"/>
  <c r="H33" i="2"/>
  <c r="L36" i="2"/>
  <c r="L32" i="2"/>
  <c r="L16" i="2"/>
  <c r="L17" i="2"/>
  <c r="L20" i="2"/>
  <c r="L21" i="2"/>
  <c r="L23" i="2"/>
  <c r="L26" i="2"/>
  <c r="L27" i="2"/>
  <c r="L28" i="2"/>
  <c r="L33" i="2"/>
  <c r="L34" i="2"/>
  <c r="L37" i="2"/>
  <c r="L38" i="2"/>
  <c r="L41" i="2"/>
  <c r="L43" i="2"/>
  <c r="L44" i="2"/>
  <c r="L45" i="2"/>
  <c r="L46" i="2"/>
  <c r="L47" i="2"/>
  <c r="L49" i="2"/>
  <c r="L50" i="2"/>
  <c r="L51" i="2"/>
  <c r="L52" i="2"/>
  <c r="L54" i="2"/>
  <c r="L56" i="2"/>
  <c r="L6" i="2"/>
  <c r="L7" i="2"/>
  <c r="L8" i="2"/>
  <c r="L9" i="2"/>
  <c r="L10" i="2"/>
  <c r="L11" i="2"/>
  <c r="L12" i="2"/>
  <c r="L13" i="2"/>
  <c r="L5" i="2"/>
  <c r="F17" i="2" l="1"/>
  <c r="J17" i="2" s="1"/>
  <c r="C62" i="3"/>
  <c r="F62" i="3" s="1"/>
  <c r="F63" i="3" s="1"/>
  <c r="F18" i="2" s="1"/>
  <c r="J18" i="2" s="1"/>
  <c r="G55" i="5"/>
  <c r="G56" i="5" s="1"/>
  <c r="G54" i="5"/>
  <c r="H4" i="7"/>
  <c r="G4" i="7"/>
  <c r="F4" i="7"/>
  <c r="E4" i="7"/>
  <c r="K17" i="7"/>
  <c r="K15" i="7"/>
  <c r="J23" i="2"/>
  <c r="J22" i="2" s="1"/>
  <c r="J21" i="2"/>
  <c r="J20" i="2"/>
  <c r="J16" i="2"/>
  <c r="C157" i="3"/>
  <c r="D157" i="3" s="1"/>
  <c r="C159" i="3"/>
  <c r="D159" i="3" s="1"/>
  <c r="D158" i="3"/>
  <c r="G57" i="5" l="1"/>
  <c r="G58" i="5" s="1"/>
  <c r="J15" i="2"/>
  <c r="J19" i="2"/>
  <c r="D160" i="3"/>
  <c r="F49" i="2" s="1"/>
  <c r="J49" i="2" s="1"/>
  <c r="G59" i="5"/>
  <c r="G60" i="5" s="1"/>
  <c r="D175" i="3"/>
  <c r="D176" i="3" s="1"/>
  <c r="F52" i="2" s="1"/>
  <c r="J52" i="2" s="1"/>
  <c r="D171" i="3"/>
  <c r="D172" i="3" s="1"/>
  <c r="F51" i="2" s="1"/>
  <c r="J51" i="2" s="1"/>
  <c r="G167" i="3"/>
  <c r="G166" i="3"/>
  <c r="G165" i="3"/>
  <c r="G164" i="3"/>
  <c r="G163" i="3"/>
  <c r="J14" i="2" l="1"/>
  <c r="G168" i="3"/>
  <c r="F50" i="2" s="1"/>
  <c r="J50" i="2" s="1"/>
  <c r="J48" i="2" s="1"/>
  <c r="G626" i="4"/>
  <c r="G627" i="4" s="1"/>
  <c r="G625" i="4"/>
  <c r="G152" i="3"/>
  <c r="G147" i="3"/>
  <c r="G149" i="3" s="1"/>
  <c r="E142" i="3"/>
  <c r="F137" i="3"/>
  <c r="E132" i="3"/>
  <c r="E118" i="3"/>
  <c r="E119" i="3" s="1"/>
  <c r="D98" i="3"/>
  <c r="D99" i="3" s="1"/>
  <c r="F86" i="3"/>
  <c r="F87" i="3" s="1"/>
  <c r="F82" i="3"/>
  <c r="F83" i="3" s="1"/>
  <c r="E78" i="3"/>
  <c r="E79" i="3" s="1"/>
  <c r="F26" i="2" s="1"/>
  <c r="J26" i="2" s="1"/>
  <c r="J7" i="2"/>
  <c r="J8" i="2"/>
  <c r="J9" i="2"/>
  <c r="J10" i="2"/>
  <c r="J11" i="2"/>
  <c r="J12" i="2"/>
  <c r="J13" i="2"/>
  <c r="J4" i="7" s="1"/>
  <c r="D9" i="3"/>
  <c r="F6" i="2" s="1"/>
  <c r="J6" i="2" s="1"/>
  <c r="G154" i="3" l="1"/>
  <c r="C182" i="3" s="1"/>
  <c r="D182" i="3" s="1"/>
  <c r="E144" i="3"/>
  <c r="F45" i="2" s="1"/>
  <c r="J45" i="2" s="1"/>
  <c r="E134" i="3"/>
  <c r="F43" i="2" s="1"/>
  <c r="J43" i="2" s="1"/>
  <c r="F139" i="3"/>
  <c r="F44" i="2" s="1"/>
  <c r="J44" i="2" s="1"/>
  <c r="F32" i="2"/>
  <c r="J32" i="2" s="1"/>
  <c r="C102" i="3"/>
  <c r="E102" i="3" s="1"/>
  <c r="E103" i="3" s="1"/>
  <c r="F33" i="2" s="1"/>
  <c r="J33" i="2" s="1"/>
  <c r="D90" i="3"/>
  <c r="C181" i="3" s="1"/>
  <c r="D181" i="3" s="1"/>
  <c r="C90" i="3"/>
  <c r="C180" i="3" s="1"/>
  <c r="D180" i="3" s="1"/>
  <c r="C94" i="3"/>
  <c r="G94" i="3" s="1"/>
  <c r="G95" i="3" s="1"/>
  <c r="F30" i="2" s="1"/>
  <c r="J30" i="2" s="1"/>
  <c r="F38" i="2"/>
  <c r="C122" i="3"/>
  <c r="G122" i="3" s="1"/>
  <c r="G123" i="3" s="1"/>
  <c r="F39" i="2" s="1"/>
  <c r="J39" i="2" s="1"/>
  <c r="F46" i="2"/>
  <c r="J46" i="2" s="1"/>
  <c r="C5" i="7"/>
  <c r="D6" i="7"/>
  <c r="E6" i="7"/>
  <c r="E5" i="7" s="1"/>
  <c r="D5" i="1"/>
  <c r="F27" i="2"/>
  <c r="J27" i="2" s="1"/>
  <c r="C13" i="7"/>
  <c r="J14" i="7" s="1"/>
  <c r="D9" i="1"/>
  <c r="F28" i="2"/>
  <c r="J28" i="2" s="1"/>
  <c r="J41" i="2"/>
  <c r="J40" i="2" s="1"/>
  <c r="F47" i="2"/>
  <c r="J47" i="2" s="1"/>
  <c r="J56" i="2"/>
  <c r="G628" i="4"/>
  <c r="G629" i="4" s="1"/>
  <c r="D183" i="3" l="1"/>
  <c r="G90" i="3"/>
  <c r="G91" i="3" s="1"/>
  <c r="F29" i="2" s="1"/>
  <c r="J29" i="2" s="1"/>
  <c r="J25" i="2" s="1"/>
  <c r="F54" i="2"/>
  <c r="J54" i="2" s="1"/>
  <c r="J53" i="2" s="1"/>
  <c r="D10" i="1" s="1"/>
  <c r="J42" i="2"/>
  <c r="C11" i="7" s="1"/>
  <c r="J55" i="2"/>
  <c r="D11" i="1" s="1"/>
  <c r="D5" i="7"/>
  <c r="K6" i="7"/>
  <c r="C17" i="7"/>
  <c r="C9" i="7"/>
  <c r="D7" i="1"/>
  <c r="K14" i="7"/>
  <c r="J13" i="7"/>
  <c r="K13" i="7" s="1"/>
  <c r="G630" i="4"/>
  <c r="G631" i="4" s="1"/>
  <c r="D8" i="1" l="1"/>
  <c r="C15" i="7"/>
  <c r="J16" i="7" s="1"/>
  <c r="K16" i="7" s="1"/>
  <c r="F18" i="7"/>
  <c r="J18" i="7"/>
  <c r="G18" i="7"/>
  <c r="E18" i="7"/>
  <c r="H18" i="7"/>
  <c r="D18" i="7"/>
  <c r="J12" i="7"/>
  <c r="H12" i="7"/>
  <c r="H11" i="7" s="1"/>
  <c r="G12" i="7"/>
  <c r="H10" i="7"/>
  <c r="G10" i="7"/>
  <c r="H38" i="2"/>
  <c r="I38" i="2" s="1"/>
  <c r="J38" i="2" s="1"/>
  <c r="H34" i="2"/>
  <c r="I34" i="2" s="1"/>
  <c r="E106" i="3"/>
  <c r="E107" i="3" s="1"/>
  <c r="D110" i="3" s="1"/>
  <c r="D111" i="3" s="1"/>
  <c r="F36" i="2" l="1"/>
  <c r="J36" i="2" s="1"/>
  <c r="D114" i="3"/>
  <c r="E114" i="3" s="1"/>
  <c r="E115" i="3" s="1"/>
  <c r="F37" i="2" s="1"/>
  <c r="J37" i="2" s="1"/>
  <c r="K18" i="7"/>
  <c r="J110" i="3"/>
  <c r="F34" i="2"/>
  <c r="J34" i="2" s="1"/>
  <c r="J31" i="2" s="1"/>
  <c r="K10" i="7"/>
  <c r="G9" i="7"/>
  <c r="K12" i="7"/>
  <c r="G11" i="7"/>
  <c r="J11" i="7"/>
  <c r="J19" i="7"/>
  <c r="H9" i="7"/>
  <c r="H19" i="7"/>
  <c r="J35" i="2" l="1"/>
  <c r="J24" i="2" s="1"/>
  <c r="D6" i="1" s="1"/>
  <c r="K11" i="7"/>
  <c r="K9" i="7"/>
  <c r="E4" i="3"/>
  <c r="E5" i="3" s="1"/>
  <c r="F5" i="2" s="1"/>
  <c r="J5" i="2" s="1"/>
  <c r="C7" i="7" l="1"/>
  <c r="G8" i="7" s="1"/>
  <c r="J4" i="2"/>
  <c r="D4" i="7"/>
  <c r="D8" i="7" l="1"/>
  <c r="D7" i="7" s="1"/>
  <c r="F8" i="7"/>
  <c r="F7" i="7" s="1"/>
  <c r="E8" i="7"/>
  <c r="E19" i="7" s="1"/>
  <c r="K4" i="7"/>
  <c r="G7" i="7"/>
  <c r="G19" i="7"/>
  <c r="J57" i="2"/>
  <c r="M56" i="2" s="1"/>
  <c r="D4" i="1"/>
  <c r="C3" i="7"/>
  <c r="F19" i="7" l="1"/>
  <c r="D19" i="7"/>
  <c r="D20" i="7" s="1"/>
  <c r="E20" i="7" s="1"/>
  <c r="K8" i="7"/>
  <c r="E7" i="7"/>
  <c r="K7" i="7" s="1"/>
  <c r="J3" i="7"/>
  <c r="H3" i="7"/>
  <c r="G3" i="7"/>
  <c r="F3" i="7"/>
  <c r="E3" i="7"/>
  <c r="C19" i="7"/>
  <c r="D12" i="1"/>
  <c r="E4" i="1" s="1"/>
  <c r="D3" i="7"/>
  <c r="K19" i="7"/>
  <c r="F20" i="7" l="1"/>
  <c r="G20" i="7" s="1"/>
  <c r="H20" i="7" s="1"/>
  <c r="J20" i="7" s="1"/>
  <c r="K3" i="7"/>
  <c r="E5" i="1"/>
  <c r="E11" i="1"/>
  <c r="E9" i="1"/>
  <c r="E10" i="1"/>
  <c r="E7" i="1"/>
  <c r="E8" i="1"/>
  <c r="E6" i="1"/>
  <c r="E12" i="1" l="1"/>
</calcChain>
</file>

<file path=xl/sharedStrings.xml><?xml version="1.0" encoding="utf-8"?>
<sst xmlns="http://schemas.openxmlformats.org/spreadsheetml/2006/main" count="2291" uniqueCount="746">
  <si>
    <t>1</t>
  </si>
  <si>
    <t>SERVIÇOS PRELIMINARES</t>
  </si>
  <si>
    <t>2</t>
  </si>
  <si>
    <t>OBRAS D'ARTE CORRENTE (BUEIROS)</t>
  </si>
  <si>
    <t>3</t>
  </si>
  <si>
    <t>PAVIMENTAÇÃO ASFÁLTICA</t>
  </si>
  <si>
    <t>4</t>
  </si>
  <si>
    <t>DRENAGEM SUPERFICIAL (SARJETAS)</t>
  </si>
  <si>
    <t>5</t>
  </si>
  <si>
    <t>ACESSBILIDADE</t>
  </si>
  <si>
    <t>6</t>
  </si>
  <si>
    <t>SINALIZAÇÃO</t>
  </si>
  <si>
    <t>7</t>
  </si>
  <si>
    <t>SERVIÇOS DIVERSOS</t>
  </si>
  <si>
    <t>8</t>
  </si>
  <si>
    <t>ADMINISTRAÇÃO DA OBRA</t>
  </si>
  <si>
    <t>VALOR ORÇAMENTO:</t>
  </si>
  <si>
    <t>VALOR TOTAL:</t>
  </si>
  <si>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</si>
  <si>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</si>
  <si>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</si>
  <si>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</si>
  <si>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</si>
  <si>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</si>
  <si>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</si>
  <si>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</si>
  <si>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SEM BDI</t>
  </si>
  <si>
    <t>BDI</t>
  </si>
  <si>
    <t>COM BDI</t>
  </si>
  <si>
    <t>1.1</t>
  </si>
  <si>
    <t>C1937</t>
  </si>
  <si>
    <t>PLACAS PADRÃO DE OBRA</t>
  </si>
  <si>
    <t>SEINFRA</t>
  </si>
  <si>
    <t>M2</t>
  </si>
  <si>
    <t>1.2</t>
  </si>
  <si>
    <t>99064</t>
  </si>
  <si>
    <t>LOCAÇÃO DE PAVIMENTAÇÃO. AF_10/2018</t>
  </si>
  <si>
    <t>SINAPI</t>
  </si>
  <si>
    <t>M</t>
  </si>
  <si>
    <t>1.3</t>
  </si>
  <si>
    <t>C4992</t>
  </si>
  <si>
    <t>MOBILIZAÇÃO DE EQUIPAMENTOS EM CAVALO MECÂNICO C/ PRANCHA DE 3 EIXOS</t>
  </si>
  <si>
    <t>KM</t>
  </si>
  <si>
    <t>1.4</t>
  </si>
  <si>
    <t>EXECUÇÃO DE ESCRITÓRIO EM CANTEIRO DE OBRA EM CHAPA DE MADEIRA COMPENSADA, NÃO INCLUSO MOBILIÁRIO E EQUIPAMENTOS. AF_02/2016</t>
  </si>
  <si>
    <t>1.5</t>
  </si>
  <si>
    <t>EXECUÇÃO DE DEPÓSITO EM CANTEIRO DE OBRA EM CHAPA DE MADEIRA COMPENSADA, NÃO INCLUSO MOBILIÁRIO. AF_04/2016</t>
  </si>
  <si>
    <t>1.6</t>
  </si>
  <si>
    <t>I9846</t>
  </si>
  <si>
    <t>LOCAÇÃO DE BANHEIRO QUÍMICO - INSTALADO</t>
  </si>
  <si>
    <t>MÊS</t>
  </si>
  <si>
    <t>1.7</t>
  </si>
  <si>
    <t>C1622</t>
  </si>
  <si>
    <t>LIGAÇÃO PROVISÓRIA DE ÁGUA E SANITÁRIO</t>
  </si>
  <si>
    <t>UN</t>
  </si>
  <si>
    <t>1.8</t>
  </si>
  <si>
    <t>C2850</t>
  </si>
  <si>
    <t>INSTALAÇÕES PROVISÓRIAS DE LUZ , FORÇA,TELEFONE E LÓGICA</t>
  </si>
  <si>
    <t>1.9</t>
  </si>
  <si>
    <t>C4993</t>
  </si>
  <si>
    <t>DESMOBILIZAÇÃO DE EQUIPAMENTOS EM CAVALO MECÂNICO C/ PRANCHA DE 3 EIXOS</t>
  </si>
  <si>
    <t>2.1</t>
  </si>
  <si>
    <t>MOVIMENTO DE TERRA</t>
  </si>
  <si>
    <t>2.1.1</t>
  </si>
  <si>
    <t>M3</t>
  </si>
  <si>
    <t>2.1.2</t>
  </si>
  <si>
    <t>2.1.3</t>
  </si>
  <si>
    <t>EXECUÇÃO E COMPACTAÇÃO DE ATERRO COM SOLO PREDOMINANTEMENTE ARGILOSO - EXCLUSIVE SOLO, ESCAVAÇÃO, CARGA E TRANSPORTE. AF_11/2019</t>
  </si>
  <si>
    <t>2.2</t>
  </si>
  <si>
    <t>EXECUÇÃO DE BUEIROS</t>
  </si>
  <si>
    <t>2.2.1</t>
  </si>
  <si>
    <t>C0886</t>
  </si>
  <si>
    <t>CORPO DE BUEIRO DUPLO TUBULAR D= 80cm</t>
  </si>
  <si>
    <t>2.2.2</t>
  </si>
  <si>
    <t>BOCA PARA BUEIRO DUPLO TUBULAR D = 80 CM EM CONCRETO, ALAS COM ESCONSIDADE DE 0°, INCLUINDO FÔRMAS E MATERIAIS. AF_07/2021</t>
  </si>
  <si>
    <t>2.3</t>
  </si>
  <si>
    <t>LIMPEZA DE BUEIRO EXISTENTE</t>
  </si>
  <si>
    <t>2.3.1</t>
  </si>
  <si>
    <t>C4364</t>
  </si>
  <si>
    <t>LIMPEZA DE BUEIRO, INCLUINDO A RETIRADA DOS ENTULHOS BEM COMO A ROÇADA E LIMPEZA GERAL DAS BOCAS</t>
  </si>
  <si>
    <t>3.1</t>
  </si>
  <si>
    <t>SUBBASE E BASE</t>
  </si>
  <si>
    <t>3.1.1</t>
  </si>
  <si>
    <t>REGULARIZAÇÃO DO SUB-LEITO</t>
  </si>
  <si>
    <t>3.1.2</t>
  </si>
  <si>
    <t>3.1.3</t>
  </si>
  <si>
    <t>3.1.4</t>
  </si>
  <si>
    <t>3.2</t>
  </si>
  <si>
    <t>IMPRIMAÇÃO</t>
  </si>
  <si>
    <t>3.2.1</t>
  </si>
  <si>
    <t>I0809(11/23)</t>
  </si>
  <si>
    <t>ASFALTO DILUÍDO - CM 30 - BDI = 15,00 - BDI = 15,00</t>
  </si>
  <si>
    <t>SEINFRA/ANP-</t>
  </si>
  <si>
    <t>T</t>
  </si>
  <si>
    <t>3.2.2</t>
  </si>
  <si>
    <t>TXKM</t>
  </si>
  <si>
    <t>3.2.3</t>
  </si>
  <si>
    <t>3.3</t>
  </si>
  <si>
    <t>TRATAMENTO SUPERFICIAL DUPLO</t>
  </si>
  <si>
    <t>3.3.1</t>
  </si>
  <si>
    <t>I2569(11/23)</t>
  </si>
  <si>
    <t>EMULSÃO ASFÁLTICA RR 2C - BDI = 15,00 - BDI = 15,00</t>
  </si>
  <si>
    <t>ANP/SEINFRA-</t>
  </si>
  <si>
    <t>3.3.2</t>
  </si>
  <si>
    <t>3.3.3</t>
  </si>
  <si>
    <t>4.1</t>
  </si>
  <si>
    <t>EXECUÇÃO DE SARJETA DE CONCRETO USINADO, MOLDADA IN LOCO EM TRECHO RETO, 30 CM BASE X 10 CM ALTURA. AF_06/2016</t>
  </si>
  <si>
    <t>5.1</t>
  </si>
  <si>
    <t>ASSENTAMENTO DE GUIA (MEIO-FIO) EM TRECHO RETO, CONFECCIONADA EM CONCRETO PRÉ-FABRICADO, DIMENSÕES 100X15X13X30 CM (COMPRIMENTO X BASE INFERIOR X BASE SUPERIOR X ALTURA), PARA VIAS URBANAS (USO VIÁRIO). AF_06/2016</t>
  </si>
  <si>
    <t>5.2</t>
  </si>
  <si>
    <t>EXECUÇÃO DE PAVIMENTO EM PISO INTERTRAVADO, COM BLOCO SEXTAVADO DE 25 X 25 CM, ESPESSURA 6 CM. AF_10/2022</t>
  </si>
  <si>
    <t>5.3</t>
  </si>
  <si>
    <t>C3449</t>
  </si>
  <si>
    <t>MEIO FIO PRÉ MOLDADO (0,07x0,30x1,00)m C/REJUNTAMENTO</t>
  </si>
  <si>
    <t>5.4</t>
  </si>
  <si>
    <t>C4624</t>
  </si>
  <si>
    <t>PISO PODOTÁTIL EXTERNO EM PMC ESP. 3CM, ASSENTADO COM ARGAMASSA (FORNECIMENTO E ASSENTAMENTO)</t>
  </si>
  <si>
    <t>5.5</t>
  </si>
  <si>
    <t>C0330</t>
  </si>
  <si>
    <t>ATERRO C/COMPACTAÇÃO MANUAL S/CONTROLE, MAT. C/AQUISIÇÃO</t>
  </si>
  <si>
    <t>6.1</t>
  </si>
  <si>
    <t>CP0005</t>
  </si>
  <si>
    <t>PLACA DE SINALIZACAO EM CHAPA DE ACO NUM 16 COM PINTURA REFLETIVA</t>
  </si>
  <si>
    <t>Composições Próprias</t>
  </si>
  <si>
    <t>6.2</t>
  </si>
  <si>
    <t>CP0006</t>
  </si>
  <si>
    <t>SINALIZACAO HORIZONTAL COM TINTA RETRORREFLETIVA A BASE DE RESINA ACRILICA COM MICROESFERAS DE VIDRO</t>
  </si>
  <si>
    <t>6.3</t>
  </si>
  <si>
    <t>C4528</t>
  </si>
  <si>
    <t>TACHÃO REFLETIVO BIDIRECIONAL: FORNECIMENTO/APLICAÇÃO</t>
  </si>
  <si>
    <t>6.4</t>
  </si>
  <si>
    <t>C4527</t>
  </si>
  <si>
    <t>TACHA REFLETIVA BIDIRECIONAL: FORNECIMENTO/APLICAÇÃO</t>
  </si>
  <si>
    <t>7.1</t>
  </si>
  <si>
    <t>C2840</t>
  </si>
  <si>
    <t>INDENIZAÇÃO DE JAZIDA</t>
  </si>
  <si>
    <t>8.1</t>
  </si>
  <si>
    <t>CP0003</t>
  </si>
  <si>
    <t>ADMINISTRAÇÃO LOCAL DE OBRA</t>
  </si>
  <si>
    <t>1.1. C1937 PLACAS PADRÃO DE OBRA (M2)</t>
  </si>
  <si>
    <t>ALTURA</t>
  </si>
  <si>
    <t>COMPRIMENT</t>
  </si>
  <si>
    <t>QTD</t>
  </si>
  <si>
    <t>PLACA DE OBRA</t>
  </si>
  <si>
    <t>COMPRIMENTO*ALTURA</t>
  </si>
  <si>
    <t>1.2. 99064 LOCAÇÃO DE PAVIMENTAÇÃO. AF_10/2018 (M)</t>
  </si>
  <si>
    <t>EIXO DA VIA = COMPRIMENTO DA VIA (N° ESTACAS X 20,00 + 0,00)</t>
  </si>
  <si>
    <t>1.3. C4992 MOBILIZAÇÃO DE EQUIPAMENTOS EM CAVALO MECÂNICO C/ PRANCHA DE 3 EIXOS (KM)</t>
  </si>
  <si>
    <t>DMT MOBILIZAÇÃO IGUATU-MOMBAÇA - ROLO COMPACTADOR DE PNEUS AUTOPROPELIDO</t>
  </si>
  <si>
    <t>DMT MOBILIZAÇÃO IGUATU-MOMBAÇA - ROLO COMPACTADOR PÉ DE CARNEIRO</t>
  </si>
  <si>
    <t>DMT MOBILIZAÇÃO IGUATU-MOMBAÇA - MOTONIVELADORA</t>
  </si>
  <si>
    <t>DMT MOBILIZAÇÃO IGUATU-MOMBAÇA - VIBROACABADORA</t>
  </si>
  <si>
    <t>DMT MOBILIZAÇÃO IGUATU-MOMBAÇA - TRATOR</t>
  </si>
  <si>
    <t>DMT MOBILIZAÇÃO IGUATU-MOMBAÇA - ESCAVADEIRA HIDRÁULICA</t>
  </si>
  <si>
    <t>DMT MOBILIZAÇÃO IGUATU-MOMBAÇA - USINA DE SOLOS</t>
  </si>
  <si>
    <t>DMT MOBILIZAÇÃO IGUATU-MOMBAÇA - TANQUE DE ESTOCAGEM</t>
  </si>
  <si>
    <t>1.4. 93207 EXECUÇÃO DE ESCRITÓRIO EM CANTEIRO DE OBRA EM CHAPA DE MADEIRA COMPENSADA, NÃO INCLUSO MOBILIÁRIO E EQUIPAMENTOS. AF_02/2016 (M2)</t>
  </si>
  <si>
    <t>LARGURA</t>
  </si>
  <si>
    <t>BARRACÃO DE OBRA</t>
  </si>
  <si>
    <t>COMPRIMENTO*LARGURA</t>
  </si>
  <si>
    <t>1.5. 93584 EXECUÇÃO DE DEPÓSITO EM CANTEIRO DE OBRA EM CHAPA DE MADEIRA COMPENSADA, NÃO INCLUSO MOBILIÁRIO. AF_04/2016 (M2)</t>
  </si>
  <si>
    <t>BARRACÃO PARA MATERIAL DIMENSÕES 3,20m x2,50m</t>
  </si>
  <si>
    <t>1.6. I9846 LOCAÇÃO DE BANHEIRO QUÍMICO - INSTALADO (MÊS)</t>
  </si>
  <si>
    <t>CONFORME TEMPO DE OBRA</t>
  </si>
  <si>
    <t>1.7. C1622 LIGAÇÃO PROVISÓRIA DE ÁGUA E SANITÁRIO (UN)</t>
  </si>
  <si>
    <t>1.8. C2850 INSTALAÇÕES PROVISÓRIAS DE LUZ , FORÇA,TELEFONE E LÓGICA (UN)</t>
  </si>
  <si>
    <t>1.9. C4993 DESMOBILIZAÇÃO DE EQUIPAMENTOS EM CAVALO MECÂNICO C/ PRANCHA DE 3 EIXOS (KM)</t>
  </si>
  <si>
    <t>VOLUME</t>
  </si>
  <si>
    <t>FATOR</t>
  </si>
  <si>
    <t>VOLUME*FATOR</t>
  </si>
  <si>
    <t>2.1.3. 96385 EXECUÇÃO E COMPACTAÇÃO DE ATERRO COM SOLO PREDOMINANTEMENTE ARGILOSO - EXCLUSIVE SOLO, ESCAVAÇÃO, CARGA E TRANSPORTE. AF_11/2019 (M3)</t>
  </si>
  <si>
    <t>2.2.1. C0886 CORPO DE BUEIRO DUPLO TUBULAR D= 80cm (M)</t>
  </si>
  <si>
    <t>BUEIRO 01 X 11,60 DE COMPRIMENTO (LARGURA TOTAL DA SEÇÃO DA VIA CONFORME PROJETO)</t>
  </si>
  <si>
    <t>COMPRIMENTO</t>
  </si>
  <si>
    <t>2.2.2. 102743 BOCA PARA BUEIRO DUPLO TUBULAR D = 80 CM EM CONCRETO, ALAS COM ESCONSIDADE DE 0°, INCLUINDO FÔRMAS E MATERIAIS. AF_07/2021 (UN)</t>
  </si>
  <si>
    <t>2.3.1. C4364 LIMPEZA DE BUEIRO, INCLUINDO A RETIRADA DOS ENTULHOS BEM COMO A ROÇADA E LIMPEZA GERAL DAS BOCAS (M)</t>
  </si>
  <si>
    <t>2 BUEIROS DE 600 EXISTENTES (2 X LARGURA)</t>
  </si>
  <si>
    <t>COMPRIMENTO*QUANTIDADE</t>
  </si>
  <si>
    <t>ÁREA DE PAVIMENTAÇÃO = COMPRIMENTO (N° DE ESTACAS X 20,00 + ADICIONAL) X LARGURA DA VIA CONFORME PROJETO GEOMÉTRICO</t>
  </si>
  <si>
    <t>ESPESSURA</t>
  </si>
  <si>
    <t>VOLUME DA SUBBASE = COMPRIMENTO (N° DE ESTACAS X 20,00 + ADICIONAL) X LARGURA DA VIA X ESPESSURA DA CAMADA CONFORME PROJETO GEOMÉTRICO</t>
  </si>
  <si>
    <t>COMPRIMENTO*LARGURA*ESPESSURA</t>
  </si>
  <si>
    <t>VOLUME DA BASE = COMPRIMENTO (N° DE ESTACAS X 20,00 + ADICIONAL) X LARGURA DA VIA X ESPESSURA DA CAMADA CONFORME PROJETO GEOMÉTRICO</t>
  </si>
  <si>
    <t>3.2.1. I0809(11/23) ASFALTO DILUÍDO - CM 30 - BDI = 15,00 (T)</t>
  </si>
  <si>
    <t>AQUISIÇÃO DE ASFALTO DILUÍDO CM-30 PARA EXECUÇÃO DE IMPRIMAÇÃO A UMA TAXA MÉDIA DE 1,2 L/M2 CONSIDERANDO UMA DENSIDADE MÉDIA DE 1 T/M3 (ÁREA DE PAVIMENTAÇÃO (COMPRIMENTO (N° DE ESTACAS X 20,00 + ADICIONAL) X LARGURA DA VIA - 0,30 M DE SARJETA X 2 LADOS) X 1,2 L/M2 X 0,001 T/M3, VISTO QUE 1L = 0,001 M3</t>
  </si>
  <si>
    <t>3.2.2. 102332 TRANSPORTE COM CAMINHÃO TANQUE DE TRANSPORTE DE MATERIAL ASFÁLTICO DE 20000 L, EM VIA URBANA PAVIMENTADA, DMT ATÉ 30KM (UNIDADE: TXKM). AF_07/2020 (TXKM)</t>
  </si>
  <si>
    <t>DMT</t>
  </si>
  <si>
    <t>VOLUME*DMT</t>
  </si>
  <si>
    <t>3.2.3. 102333 TRANSPORTE COM CAMINHÃO TANQUE DE TRANSPORTE DE MATERIAL ASFÁLTICO DE 20000 L, EM VIA URBANA PAVIMENTADA, ADICIONAL PARA DMT EXCEDENTE A 30 KM (UNIDADE: TXKM). AF_07/2020 (TXKM)</t>
  </si>
  <si>
    <t>ÁREA DE PAVIMENTAÇÃO = COMPRIMENTO (N° DE ESTACAS X 20,00 + ADICIONAL) X LARGURA DA VIA - 0,3 M DE SARJETA X 2 LADOS</t>
  </si>
  <si>
    <t>3.3.1. I2569(11/23) EMULSÃO ASFÁLTICA RR 2C - BDI = 15,00 (T)</t>
  </si>
  <si>
    <t>AQUISIÇÃO DE EMULSÃO ASFÁLTICA RR-2C PARA EXECUÇÃO DE PINTURA DE LIGAÇÃO A UMA TAXA MÉDIA DE 2,6 L/M2 CONSIDERANDO UMA DENSIDADE MÉDIA DE 1 T/M3 (ÁREA DE PAVIMENTAÇÃO (COMPRIMENTO (N° DE ESTACAS X 20,00 + ADICIONAL) X LARGURA DA VIA - 0,30 M DE SARJETA X 2 LADOS)  X 2,6 L/M2 X 0,001 T/M3, VISTO QUE 1L = 0,001 M3</t>
  </si>
  <si>
    <t>3.3.2. 102332 TRANSPORTE COM CAMINHÃO TANQUE DE TRANSPORTE DE MATERIAL ASFÁLTICO DE 20000 L, EM VIA URBANA PAVIMENTADA, DMT ATÉ 30KM (UNIDADE: TXKM). AF_07/2020 (TXKM)</t>
  </si>
  <si>
    <t>3.3.3. 102333 TRANSPORTE COM CAMINHÃO TANQUE DE TRANSPORTE DE MATERIAL ASFÁLTICO DE 20000 L, EM VIA URBANA PAVIMENTADA, ADICIONAL PARA DMT EXCEDENTE A 30 KM (UNIDADE: TXKM). AF_07/2020 (TXKM)</t>
  </si>
  <si>
    <t>4.1. 94287 EXECUÇÃO DE SARJETA DE CONCRETO USINADO, MOLDADA IN LOCO EM TRECHO RETO, 30 CM BASE X 10 CM ALTURA. AF_06/2016 (M)</t>
  </si>
  <si>
    <t>LADOS</t>
  </si>
  <si>
    <t>COMPRIMENTO (N° DE ESTACAS X 20,00 + ADICIONAL) X 2 LADOS</t>
  </si>
  <si>
    <t>COMPRIMENTO*LADOS</t>
  </si>
  <si>
    <t>5.1. 94273 ASSENTAMENTO DE GUIA (MEIO-FIO) EM TRECHO RETO, CONFECCIONADA EM CONCRETO PRÉ-FABRICADO, DIMENSÕES 100X15X13X30 CM (COMPRIMENTO X BASE INFERIOR X BASE SUPERIOR X ALTURA), PARA VIAS URBANAS (USO VIÁRIO). AF_06/2016 (M)</t>
  </si>
  <si>
    <t>5.2. 92393 EXECUÇÃO DE PAVIMENTO EM PISO INTERTRAVADO, COM BLOCO SEXTAVADO DE 25 X 25 CM, ESPESSURA 6 CM. AF_10/2022 (M2)</t>
  </si>
  <si>
    <t>ÁREA DO PASSEIO = COMPRIMENTO (N° DE ESTACAS X 20,00 + ADICIONAL) X LARGURA DO PASSEIO X 2 LADOS</t>
  </si>
  <si>
    <t>COMPRIMENTO*LADOS*LARGURA</t>
  </si>
  <si>
    <t>5.3. C3449 MEIO FIO PRÉ MOLDADO (0,07x0,30x1,00)m C/REJUNTAMENTO (M)</t>
  </si>
  <si>
    <t>5.4. C4624 PISO PODOTÁTIL EXTERNO EM PMC ESP. 3CM, ASSENTADO COM ARGAMASSA (FORNECIMENTO E ASSENTAMENTO) (M2)</t>
  </si>
  <si>
    <t>5.5. C0330 ATERRO C/COMPACTAÇÃO MANUAL S/CONTROLE, MAT. C/AQUISIÇÃO (M3)</t>
  </si>
  <si>
    <t>ÁREA DO PASSEIO = COMPRIMENTO (N° DE ESTACAS X 20,00 + ADICIONAL) X LARGURA DO PASSEIO X ESPESSURA DE ATERRO X 2 LADOS</t>
  </si>
  <si>
    <t>ESPESSURA*COMPRIMENTO*LADOS*LARGURA</t>
  </si>
  <si>
    <t>6.1. CP0005 PLACA DE SINALIZACAO EM CHAPA DE ACO NUM 16 COM PINTURA REFLETIVA (M2)</t>
  </si>
  <si>
    <t>ÁREA</t>
  </si>
  <si>
    <t>PARE VERTICAL: ÁREA CONFORME PROJETO DE SINALIZAÇÃO</t>
  </si>
  <si>
    <t>ADVERTÊNCIA DE PASSAGEM DE PEDESTRES: ÁREA CONFORME PROJETO DE SINALIZAÇÃO</t>
  </si>
  <si>
    <t>6.2. CP0006 SINALIZACAO HORIZONTAL COM TINTA RETRORREFLETIVA A BASE DE RESINA ACRILICA COM MICROESFERAS DE VIDRO (M2)</t>
  </si>
  <si>
    <t>FAIXAS</t>
  </si>
  <si>
    <t>FAIXA DE PEDESTRES = N° DE FAIXAS X 1,60M DE COMPRIMENTO X 0,40 DE ESPESSURA X QUANTIDADE DE FAIXAS</t>
  </si>
  <si>
    <t>COMPRIMENTO*ESPESSURA*QUANTIDADE*FAIXAS</t>
  </si>
  <si>
    <t>LINHA DE BORDO = COMPRIMENTO DA VIA (N° ESTACAS X 20,00 + 0,00) X ESPESSURA X 2 LADOS</t>
  </si>
  <si>
    <t>COMPRIMENTO*ESPESSURA*QUANTIDADE</t>
  </si>
  <si>
    <t>LINHA DUPLA AMARELA = COMPRIMENTO DA VIA (N° ESTACAS X 20,00 + 0,00) X ESPESSURA X 2 LADOS</t>
  </si>
  <si>
    <t>LINHA DE BORDO VERMELHA CICLOVIA  = COMPRIMENTO DA VIA (N° ESTACAS X 20,00 + 0,00) X ESPESSURA X 2 LADOS</t>
  </si>
  <si>
    <t>LINHA DE BORDO BRANCA CICLOVIA  = COMPRIMENTO DA VIA (N° ESTACAS X 20,00 + 0,00) X ESPESSURA X 1 LADOS</t>
  </si>
  <si>
    <t>6.3. C4528 TACHÃO REFLETIVO BIDIRECIONAL: FORNECIMENTO/APLICAÇÃO (UN)</t>
  </si>
  <si>
    <t>01 TACHÃO A CADA m</t>
  </si>
  <si>
    <t>6.4. C4527 TACHA REFLETIVA BIDIRECIONAL: FORNECIMENTO/APLICAÇÃO (UN)</t>
  </si>
  <si>
    <t>TACHA REFLETIVA A CADA 2M</t>
  </si>
  <si>
    <t>7.1. C2840 INDENIZAÇÃO DE JAZIDA (M3)</t>
  </si>
  <si>
    <t xml:space="preserve">VOLUME ESCAVADO PARA SUBBASE </t>
  </si>
  <si>
    <t>VOLUME ESCAVADO PARA ATERRO DAS CALÇADAS</t>
  </si>
  <si>
    <t>8.1. CP0003 ADMINISTRAÇÃO LOCAL DE OBRA (MÊS)</t>
  </si>
  <si>
    <t>CONFORME TEMPO DE OBRA (6 MESES)</t>
  </si>
  <si>
    <t>Material</t>
  </si>
  <si>
    <t>COEFICIENTE</t>
  </si>
  <si>
    <t>PREÇO UNITÁRIO</t>
  </si>
  <si>
    <t>TOTAL</t>
  </si>
  <si>
    <t>I0537</t>
  </si>
  <si>
    <t>CHAPA DE AÇO GALVANIZADA ESP. 0.3MM</t>
  </si>
  <si>
    <t>I1100</t>
  </si>
  <si>
    <t>ESMALTE SINTETICO</t>
  </si>
  <si>
    <t>L</t>
  </si>
  <si>
    <t>I1691</t>
  </si>
  <si>
    <t>PONTALETE / BARROTE DE 3"x3"</t>
  </si>
  <si>
    <t>I1725</t>
  </si>
  <si>
    <t>PREGO 15X15 (1.1/4" x 13) (APROXIMADAMENTE 672UN/KG)</t>
  </si>
  <si>
    <t>KG</t>
  </si>
  <si>
    <t>TOTAL Material:</t>
  </si>
  <si>
    <t>Mão de Obra</t>
  </si>
  <si>
    <t>I2543</t>
  </si>
  <si>
    <t>SERVENTE</t>
  </si>
  <si>
    <t>H</t>
  </si>
  <si>
    <t>TOTAL Mão de Obra:</t>
  </si>
  <si>
    <t>VALOR:</t>
  </si>
  <si>
    <t>Serviço</t>
  </si>
  <si>
    <t>99058</t>
  </si>
  <si>
    <t>LOCAÇÃO DE PONTO PARA REFERÊNCIA TOPOGRÁFICA. AF_10/2018</t>
  </si>
  <si>
    <t>TOTAL Serviço:</t>
  </si>
  <si>
    <t>Equipamento Custo Horário</t>
  </si>
  <si>
    <t>I0716</t>
  </si>
  <si>
    <t>CAVALO MECÂNICO C/PRANC. 3 EIXOS (CHP)</t>
  </si>
  <si>
    <t>TOTAL Equipamento Custo Horário:</t>
  </si>
  <si>
    <t>00010886</t>
  </si>
  <si>
    <t>EXTINTOR DE INCENDIO PORTATIL COM CARGA DE AGUA PRESSURIZADA DE 10 L, CLASSE A</t>
  </si>
  <si>
    <t>00010891</t>
  </si>
  <si>
    <t>EXTINTOR DE INCENDIO PORTATIL COM CARGA DE PO QUIMICO SECO (PQS) DE 4 KG, CLASSE BC</t>
  </si>
  <si>
    <t>00003080</t>
  </si>
  <si>
    <t>FECHADURA ESPELHO PARA PORTA EXTERNA, EM ACO INOX (MAQUINA, TESTA E CONTRA-TESTA) E EM ZAMAC (MACANETA, LINGUETA E TRINCOS) COM ACABAMENTO CROMADO, MAQUINA DE 40 MM, INCLUINDO CHAVE TIPO CILINDRO</t>
  </si>
  <si>
    <t>CJ</t>
  </si>
  <si>
    <t>00003097</t>
  </si>
  <si>
    <t>FECHADURA ROSETA REDONDA PARA PORTA DE BANHEIRO, EM ACO INOX (MAQUINA, TESTA E CONTRA-TESTA) E EM ZAMAC (MACANETA, LINGUETA E TRINCOS) COM ACABAMENTO CROMADO, MAQUINA DE 40 MM, INCLUINDO CHAVE TIPO TRANQUETA</t>
  </si>
  <si>
    <t>00011587</t>
  </si>
  <si>
    <t>FORRO DE PVC LISO, BRANCO, REGUA DE 10 CM, ESPESSURA DE 8 MM A 10 MM (COM COLOCACAO / SEM ESTRUTURA METALICA)</t>
  </si>
  <si>
    <t>89173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</si>
  <si>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</si>
  <si>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89171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</si>
  <si>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</si>
  <si>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>101165</t>
  </si>
  <si>
    <t>ALVENARIA DE EMBASAMENTO COM BLOCO ESTRUTURAL DE CONCRETO, DE 14X19X29CM E ARGAMASSA DE ASSENTAMENTO COM PREPARO EM BETONEIRA. AF_05/2020</t>
  </si>
  <si>
    <t>103328</t>
  </si>
  <si>
    <t>ALVENARIA DE VEDAÇÃO DE BLOCOS CERÂMICOS FURADOS NA HORIZONTAL DE 9X19X19 CM (ESPESSURA 9 CM) E ARGAMASSA DE ASSENTAMENTO COM PREPARO EM BETONEIRA. AF_12/2021</t>
  </si>
  <si>
    <t>86934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</si>
  <si>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</si>
  <si>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91924</t>
  </si>
  <si>
    <t>CABO DE COBRE FLEXÍVEL ISOLADO, 1,5 MM², ANTI-CHAMA 450/750 V, PARA CIRCUITOS TERMINAIS - FORNECIMENTO E INSTALAÇÃO. AF_03/2023</t>
  </si>
  <si>
    <t>92981</t>
  </si>
  <si>
    <t>CABO DE COBRE FLEXÍVEL ISOLADO, 16 MM², ANTI-CHAMA 450/750 V, PARA DISTRIBUIÇÃO - FORNECIMENTO E INSTALAÇÃO. AF_12/2015</t>
  </si>
  <si>
    <t>91926</t>
  </si>
  <si>
    <t>CABO DE COBRE FLEXÍVEL ISOLADO, 2,5 MM², ANTI-CHAMA 450/750 V, PARA CIRCUITOS TERMINAIS - FORNECIMENTO E INSTALAÇÃO. AF_03/2023</t>
  </si>
  <si>
    <t>91928</t>
  </si>
  <si>
    <t>CABO DE COBRE FLEXÍVEL ISOLADO, 4 MM², ANTI-CHAMA 450/750 V, PARA CIRCUITOS TERMINAIS - FORNECIMENTO E INSTALAÇÃO. AF_03/2023</t>
  </si>
  <si>
    <t>98283</t>
  </si>
  <si>
    <t>CABO TELEFÔNICO CCI-50 4 PARES, SEM BLINDAGEM, INSTALADO EM DISTRIBUIÇÃO DE EDIFICAÇÃO RESIDENCIAL - FORNECIMENTO E INSTALAÇÃO. AF_11/2019</t>
  </si>
  <si>
    <t>100556</t>
  </si>
  <si>
    <t>CAIXA DE PASSAGEM PARA TELEFONE 15X15X10CM (SOBREPOR), FORNECIMENTO E INSTALACAO. AF_11/2019</t>
  </si>
  <si>
    <t>97886</t>
  </si>
  <si>
    <t>CAIXA ENTERRADA ELÉTRICA RETANGULAR, EM ALVENARIA COM TIJOLOS CERÂMICOS MACIÇOS, FUNDO COM BRITA, DIMENSÕES INTERNAS: 0,3X0,3X0,3 M. AF_12/2020</t>
  </si>
  <si>
    <t>97906</t>
  </si>
  <si>
    <t>CAIXA ENTERRADA HIDRÁULICA RETANGULAR, EM ALVENARIA COM BLOCOS DE CONCRETO, DIMENSÕES INTERNAS: 0,6X0,6X0,6 M PARA REDE DE ESGOTO. AF_12/2020</t>
  </si>
  <si>
    <t>91937</t>
  </si>
  <si>
    <t>CAIXA OCTOGONAL 3" X 3", PVC, INSTALADA EM LAJE - FORNECIMENTO E INSTALAÇÃO. AF_03/2023</t>
  </si>
  <si>
    <t>89482</t>
  </si>
  <si>
    <t>CAIXA SIFONADA, PVC, DN 100 X 100 X 50 MM, FORNECIDA E INSTALADA EM RAMAIS DE ENCAMINHAMENTO DE ÁGUA PLUVIAL. AF_06/2022</t>
  </si>
  <si>
    <t>87885</t>
  </si>
  <si>
    <t>CHAPISCO APLICADO NO TETO OU EM ALVENARIA E ESTRUTURA, COM ROLO PARA TEXTURA ACRÍLICA. ARGAMASSA INDUSTRIALIZADA COM PREPARO EM MISTURADOR 300 KG. AF_10/2022</t>
  </si>
  <si>
    <t>90466</t>
  </si>
  <si>
    <t>CHUMBAMENTO LINEAR EM ALVENARIA PARA RAMAIS/DISTRIBUIÇÃO DE INSTALAÇÕES HIDRÁULICAS COM DIÂMETROS MENORES OU IGUAIS A 40 MM. AF_09/2023</t>
  </si>
  <si>
    <t>95805</t>
  </si>
  <si>
    <t>CONDULETE DE PVC, TIPO B, PARA ELETRODUTO DE PVC SOLDÁVEL DN 25 MM (3/4''), APARENTE - FORNECIMENTO E INSTALAÇÃO. AF_10/2022</t>
  </si>
  <si>
    <t>95811</t>
  </si>
  <si>
    <t>CONDULETE DE PVC, TIPO LB, PARA ELETRODUTO DE PVC SOLDÁVEL DN 25 MM (3/4''), APARENTE - FORNECIMENTO E INSTALAÇÃO. AF_10/2022</t>
  </si>
  <si>
    <t>91911</t>
  </si>
  <si>
    <t>CURVA 90 GRAUS PARA ELETRODUTO, PVC, ROSCÁVEL, DN 20 MM (1/2"), PARA CIRCUITOS TERMINAIS, INSTALADA EM PAREDE - FORNECIMENTO E INSTALAÇÃO. AF_03/2023</t>
  </si>
  <si>
    <t>89748</t>
  </si>
  <si>
    <t>CURVA CURTA 90 GRAUS, PVC, SERIE NORMAL, ESGOTO PREDIAL, DN 100 MM, JUNTA ELÁSTICA, FORNECIDO E INSTALADO EM RAMAL DE DESCARGA OU RAMAL DE ESGOTO SANITÁRIO. AF_08/2022</t>
  </si>
  <si>
    <t>101891</t>
  </si>
  <si>
    <t>DISJUNTOR MONOPOLAR TIPO NEMA, CORRENTE NOMINAL DE 35 ATÉ 50A - FORNECIMENTO E INSTALAÇÃO. AF_10/2020</t>
  </si>
  <si>
    <t>91862</t>
  </si>
  <si>
    <t>ELETRODUTO RÍGIDO ROSCÁVEL, PVC, DN 20 MM (1/2"), PARA CIRCUITOS TERMINAIS, INSTALADO EM FORRO - FORNECIMENTO E INSTALAÇÃO. AF_03/2023</t>
  </si>
  <si>
    <t>91870</t>
  </si>
  <si>
    <t>ELETRODUTO RÍGIDO ROSCÁVEL, PVC, DN 20 MM (1/2"), PARA CIRCUITOS TERMINAIS, INSTALADO EM PAREDE - FORNECIMENTO E INSTALAÇÃO. AF_03/2023</t>
  </si>
  <si>
    <t>93358</t>
  </si>
  <si>
    <t>ESCAVAÇÃO MANUAL DE VALA COM PROFUNDIDADE MENOR OU IGUAL A 1,30 M. AF_02/2021</t>
  </si>
  <si>
    <t>91170</t>
  </si>
  <si>
    <t>FIXAÇÃO DE TUBOS HORIZONTAIS DE PVC ÁGUA, PVC ESGOTO, PVC ÁGUA PLUVIAL, CPVC, PPR, COBRE OU AÇO, DIÂMETROS MENORES OU IGUAIS A 40 MM, COM ABRAÇADEIRA METÁLICA RÍGIDA TIPO U PERFIL 1 1/4?, FIXADA EM PERFILADO EM LAJE. AF_09/2023_PS</t>
  </si>
  <si>
    <t>91173</t>
  </si>
  <si>
    <t>FIXAÇÃO DE TUBOS VERTICAIS DE PVC ÁGUA, PVC ESGOTO, PVC ÁGUA PLUVIAL, CPVC, PPR, COBRE OU AÇO, DIÂMETROS MENORES OU IGUAIS A 40 MM, COM ABRAÇADEIRA METÁLICA RÍGIDA TIPO U PERFIL 1 1/4?, FIXADA EM PERFILADO EM PAREDE. AF_09/2023_PS</t>
  </si>
  <si>
    <t>96985</t>
  </si>
  <si>
    <t>HASTE DE ATERRAMENTO, DIÂMETRO 5/8", COM 3 METROS - FORNECIMENTO E INSTALAÇÃO. AF_08/2023</t>
  </si>
  <si>
    <t>92023</t>
  </si>
  <si>
    <t>INTERRUPTOR SIMPLES (1 MÓDULO) COM 1 TOMADA DE EMBUTIR 2P+T 10 A, INCLUINDO SUPORTE E PLACA - FORNECIMENTO E INSTALAÇÃO. AF_03/2023</t>
  </si>
  <si>
    <t>94559</t>
  </si>
  <si>
    <t>JANELA DE AÇO TIPO BASCULANTE PARA VIDROS, COM BATENTE, FERRAGENS E PINTURA ANTICORROSIVA. EXCLUSIVE VIDROS, ACABAMENTO, ALIZAR E CONTRAMARCO. FORNECIMENTO E INSTALAÇÃO. AF_12/2019</t>
  </si>
  <si>
    <t>100665</t>
  </si>
  <si>
    <t>JANELA DE MADEIRA - CEDRINHO/ANGELIM OU EQUIVALENTE DA REGIÃO - DE ABRIR COM 4 FOLHAS (2 VENEZIANAS E 2 GUILHOTINAS PARA VIDRO), COM BATENTE, ALIZAR E FERRAGENS. EXCLUSIVE VIDROS, ACABAMENTO E CONTRAMARCO. FORNECIMENTO E INSTALAÇÃO. AF_12/2019</t>
  </si>
  <si>
    <t>89726</t>
  </si>
  <si>
    <t>JOELHO 45 GRAUS, PVC, SERIE NORMAL, ESGOTO PREDIAL, DN 40 MM, JUNTA SOLDÁVEL, FORNECIDO E INSTALADO EM RAMAL DE DESCARGA OU RAMAL DE ESGOTO SANITÁRIO. AF_08/2022</t>
  </si>
  <si>
    <t>89724</t>
  </si>
  <si>
    <t>JOELHO 90 GRAUS, PVC, SERIE NORMAL, ESGOTO PREDIAL, DN 40 MM, JUNTA SOLDÁVEL,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</si>
  <si>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</si>
  <si>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</si>
  <si>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97611</t>
  </si>
  <si>
    <t>LÂMPADA COMPACTA FLUORESCENTE DE 15 W, BASE E27 - FORNECIMENTO E INSTALAÇÃO. AF_02/2020</t>
  </si>
  <si>
    <t>97612</t>
  </si>
  <si>
    <t>LÂMPADA COMPACTA FLUORESCENTE DE 20 W, BASE E27 - FORNECIMENTO E INSTALAÇÃO. AF_02/2020</t>
  </si>
  <si>
    <t>95240</t>
  </si>
  <si>
    <t>LASTRO DE CONCRETO MAGRO, APLICADO EM PISOS, LAJES SOBRE SOLO OU RADIERS, ESPESSURA DE 3 CM. AF_07/2016</t>
  </si>
  <si>
    <t>95241</t>
  </si>
  <si>
    <t>LASTRO DE CONCRETO MAGRO, APLICADO EM PISOS, LAJES SOBRE SOLO OU RADIERS, ESPESSURA DE 5 CM. AF_07/2016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</si>
  <si>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</si>
  <si>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</si>
  <si>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97586</t>
  </si>
  <si>
    <t>LUMINÁRIA TIPO CALHA, DE SOBREPOR, COM 2 LÂMPADAS TUBULARES FLUORESCENTES DE 36 W, COM REATOR DE PARTIDA RÁPIDA - FORNECIMENTO E INSTALAÇÃO. AF_02/2020</t>
  </si>
  <si>
    <t>97593</t>
  </si>
  <si>
    <t>LUMINÁRIA TIPO SPOT, DE SOBREPOR, COM 1 LÂMPADA FLUORESCENTE DE 15 W, SEM REATOR - FORNECIMENTO E INSTALAÇÃO. AF_02/2020</t>
  </si>
  <si>
    <t>87548</t>
  </si>
  <si>
    <t>MASSA ÚNICA, PARA RECEBIMENTO DE PINTURA, EM ARGAMASSA TRAÇO 1:2:8, PREPARO MANUAL, APLICADA MANUALMENTE EM FACES INTERNAS DE PAREDES, ESPESSURA DE 10MM, COM EXECUÇÃO DE TALISCAS. AF_06/2014</t>
  </si>
  <si>
    <t>98445</t>
  </si>
  <si>
    <t>PAREDE DE MADEIRA COMPENSADA PARA CONSTRUÇÃO TEMPORÁRIA EM CHAPA SIMPLES, EXTERNA, COM ÁREA LÍQUIDA MAIOR OU IGUAL A 6 M², COM VÃO. AF_05/2018</t>
  </si>
  <si>
    <t>98441</t>
  </si>
  <si>
    <t>PAREDE DE MADEIRA COMPENSADA PARA CONSTRUÇÃO TEMPORÁRIA EM CHAPA SIMPLES, EXTERNA, COM ÁREA LÍQUIDA MAIOR OU IGUAL A 6 M², SEM VÃO. AF_05/2018</t>
  </si>
  <si>
    <t>98446</t>
  </si>
  <si>
    <t>PAREDE DE MADEIRA COMPENSADA PARA CONSTRUÇÃO TEMPORÁRIA EM CHAPA SIMPLES, EXTERNA, COM ÁREA LÍQUIDA MENOR QUE 6 M², COM VÃO. AF_05/2018</t>
  </si>
  <si>
    <t>98442</t>
  </si>
  <si>
    <t>PAREDE DE MADEIRA COMPENSADA PARA CONSTRUÇÃO TEMPORÁRIA EM CHAPA SIMPLES, EXTERNA, COM ÁREA LÍQUIDA MENOR QUE 6 M², SEM VÃO. AF_05/2018</t>
  </si>
  <si>
    <t>98447</t>
  </si>
  <si>
    <t>PAREDE DE MADEIRA COMPENSADA PARA CONSTRUÇÃO TEMPORÁRIA EM CHAPA SIMPLES, INTERNA, COM ÁREA LÍQUIDA MAIOR OU IGUAL A 6 M², COM VÃO. AF_05/2018</t>
  </si>
  <si>
    <t>98443</t>
  </si>
  <si>
    <t>PAREDE DE MADEIRA COMPENSADA PARA CONSTRUÇÃO TEMPORÁRIA EM CHAPA SIMPLES, INTERNA, COM ÁREA LÍQUIDA MAIOR OU IGUAL A 6 M², SEM VÃO. AF_05/2018</t>
  </si>
  <si>
    <t>98448</t>
  </si>
  <si>
    <t>PAREDE DE MADEIRA COMPENSADA PARA CONSTRUÇÃO TEMPORÁRIA EM CHAPA SIMPLES, INTERNA, COM ÁREA LÍQUIDA MENOR QUE 6 M², COM VÃO. AF_05/2018</t>
  </si>
  <si>
    <t>98444</t>
  </si>
  <si>
    <t>PAREDE DE MADEIRA COMPENSADA PARA CONSTRUÇÃO TEMPORÁRIA EM CHAPA SIMPLES, INTERNA, COM ÁREA LÍQUIDA MENOR QUE 6 M², SEM VÃO. AF_05/2018</t>
  </si>
  <si>
    <t>88489</t>
  </si>
  <si>
    <t>PINTURA LÁTEX ACRÍLICA PREMIUM, APLICAÇÃO MANUAL EM PAREDES, DUAS DEMÃOS. AF_04/2023</t>
  </si>
  <si>
    <t>89957</t>
  </si>
  <si>
    <t>PONTO DE CONSUMO TERMINAL DE ÁGUA FRIA (SUBRAMAL) COM TUBULAÇÃO DE PVC, DN 25 MM, INSTALADO EM RAMAL DE ÁGUA, INCLUSOS RASGO E CHUMBAMENTO EM ALVENARIA. AF_12/2014</t>
  </si>
  <si>
    <t>90820</t>
  </si>
  <si>
    <t>PORTA DE MADEIRA PARA PINTURA, SEMI-OCA (LEVE OU MÉDIA), 60X210CM, ESPESSURA DE 3,5CM, INCLUSO DOBRADIÇAS - FORNECIMENTO E INSTALAÇÃO. AF_12/2019</t>
  </si>
  <si>
    <t>90822</t>
  </si>
  <si>
    <t>PORTA DE MADEIRA PARA PINTURA, SEMI-OCA (LEVE OU MÉDIA), 80X210CM, ESPESSURA DE 3,5CM, INCLUSO DOBRADIÇAS - FORNECIMENTO E INSTALAÇÃO. AF_12/2019</t>
  </si>
  <si>
    <t>91341</t>
  </si>
  <si>
    <t>PORTA EM ALUMÍNIO DE ABRIR TIPO VENEZIANA COM GUARNIÇÃO, FIXAÇÃO COM PARAFUSOS - FORNECIMENTO E INSTALAÇÃO. AF_12/2019</t>
  </si>
  <si>
    <t>101875</t>
  </si>
  <si>
    <t>QUADRO DE DISTRIBUIÇÃO DE ENERGIA EM CHAPA DE AÇO GALVANIZADO, DE EMBUTIR, COM BARRAMENTO TRIFÁSICO, PARA 12 DISJUNTORES DIN 100A - FORNECIMENTO E INSTALAÇÃO. AF_10/2020</t>
  </si>
  <si>
    <t>90443</t>
  </si>
  <si>
    <t>RASGO LINEAR MANUAL EM ALVENARIA, PARA RAMAIS/ DISTRIBUIÇÃO DE INSTALAÇÕES HIDRÁULICAS, DIÂMETROS MENORES OU IGUAIS A 40 MM. AF_09/2023</t>
  </si>
  <si>
    <t>93382</t>
  </si>
  <si>
    <t>REATERRO MANUAL DE VALAS, COM COMPACTADOR DE SOLOS DE PERCUSSÃO. AF_08/2023</t>
  </si>
  <si>
    <t>91945</t>
  </si>
  <si>
    <t>SUPORTE PARAFUSADO COM PLACA DE ENCAIXE 4" X 2" ALTO (2,00 M DO PISO) PARA PONTO ELÉTRICO - FORNECIMENTO E INSTALAÇÃO. AF_03/2023</t>
  </si>
  <si>
    <t>89796</t>
  </si>
  <si>
    <t>TE, PVC, SERIE NORMAL, ESGOTO PREDIAL, DN 100 X 100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</si>
  <si>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</si>
  <si>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</si>
  <si>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94210</t>
  </si>
  <si>
    <t>TELHAMENTO COM TELHA ONDULADA DE FIBROCIMENTO E = 6 MM, COM RECOBRIMENTO LATERAL DE 1 1/4 DE ONDA PARA TELHADO COM INCLINAÇÃO MÁXIMA DE 10°, COM ATÉ 2 ÁGUAS, INCLUSO IÇAMENTO. AF_07/2019</t>
  </si>
  <si>
    <t>92000</t>
  </si>
  <si>
    <t>TOMADA BAIXA DE EMBUTIR (1 MÓDULO), 2P+T 10 A, INCLUINDO SUPORTE E PLACA - FORNECIMENTO E INSTALAÇÃO. AF_03/2023</t>
  </si>
  <si>
    <t>92008</t>
  </si>
  <si>
    <t>TOMADA BAIXA DE EMBUTIR (2 MÓDULOS), 2P+T 10 A, INCLUINDO SUPORTE E PLACA - FORNECIMENTO E INSTALAÇÃO. AF_03/2023</t>
  </si>
  <si>
    <t>92543</t>
  </si>
  <si>
    <t>TRAMA DE MADEIRA COMPOSTA POR TERÇAS PARA TELHADOS DE ATÉ 2 ÁGUAS PARA TELHA ONDULADA DE FIBROCIMENTO, METÁLICA, PLÁSTICA OU TERMOACÚSTICA, INCLUSO TRANSPORTE VERTICAL. AF_07/2019</t>
  </si>
  <si>
    <t>89714</t>
  </si>
  <si>
    <t>TUBO PVC, SERIE NORMAL, ESGOTO PREDIAL, DN 100 MM, FORNECIDO E INSTALADO EM RAMAL DE DESCARGA OU RAMAL DE ESGOTO SANITÁRIO. AF_08/2022</t>
  </si>
  <si>
    <t>89711</t>
  </si>
  <si>
    <t>TUBO PVC, SERIE NORMAL, ESGOTO PREDIAL, DN 40 MM, FORNECIDO E INSTALADO EM RAMAL DE DESCARGA OU RAMAL DE ESGOTO SANITÁRIO. AF_08/2022</t>
  </si>
  <si>
    <t>89712</t>
  </si>
  <si>
    <t>TUBO PVC, SERIE NORMAL, ESGOTO PREDIAL, DN 50 MM, FORNECIDO E INSTALADO EM RAMAL DE DESCARGA OU RAMAL DE ESGOTO SANITÁRIO. AF_08/2022</t>
  </si>
  <si>
    <t>86888</t>
  </si>
  <si>
    <t>VASO SANITÁRIO SIFONADO COM CAIXA ACOPLADA LOUÇA BRANCA - FORNECIMENTO E INSTALAÇÃO. AF_01/2020</t>
  </si>
  <si>
    <t>00011455</t>
  </si>
  <si>
    <t>FERROLHO COM FECHO / TRINCO REDONDO, EM ACO GALVANIZADO / ZINCADO, DE SOBREPOR, COM COMPRIMENTO DE 8" E ESPESSURA MINIMA DA CHAPA DE 1,50 MM</t>
  </si>
  <si>
    <t>91852</t>
  </si>
  <si>
    <t>ELETRODUTO FLEXÍVEL CORRUGADO, PVC, DN 20 MM (1/2"), PARA CIRCUITOS TERMINAIS, INSTALADO EM PAREDE - FORNECIMENTO E INSTALAÇÃO. AF_03/2023</t>
  </si>
  <si>
    <t>I0109</t>
  </si>
  <si>
    <t>AREIA MEDIA</t>
  </si>
  <si>
    <t>I0177</t>
  </si>
  <si>
    <t>BACIA TURCA DE LOUÇA COM SIFÃO INTEGRADO</t>
  </si>
  <si>
    <t>I10268</t>
  </si>
  <si>
    <t>CAIXA D'AGUA DE POLIETILENO DE 1000 L, COM TAMPA</t>
  </si>
  <si>
    <t>I2943</t>
  </si>
  <si>
    <t>HIDROM TIPO TAQUIMÉTRICO 3 m3/h, 3/4"- COMPLETO</t>
  </si>
  <si>
    <t>I1916</t>
  </si>
  <si>
    <t>TABUA DE 1" DE 3A. - L = 30cm</t>
  </si>
  <si>
    <t>I2082</t>
  </si>
  <si>
    <t>TIJOLO MACIÇO COMUM</t>
  </si>
  <si>
    <t>I2167</t>
  </si>
  <si>
    <t>TUBO AÇO GALVANIZADO DE 20MM (3/4')</t>
  </si>
  <si>
    <t>I2161</t>
  </si>
  <si>
    <t>TUBO CERÂMICO DE 100MM</t>
  </si>
  <si>
    <t>I0043</t>
  </si>
  <si>
    <t>AJUDANTE DE ENCANADOR</t>
  </si>
  <si>
    <t>I0498</t>
  </si>
  <si>
    <t>CARPINTEIRO</t>
  </si>
  <si>
    <t>I2320</t>
  </si>
  <si>
    <t>ENCANADOR</t>
  </si>
  <si>
    <t>I2391</t>
  </si>
  <si>
    <t>PEDREIRO</t>
  </si>
  <si>
    <t>I0125</t>
  </si>
  <si>
    <t>ARMAÇÃO REX TRIFASICA COM ROLDANA</t>
  </si>
  <si>
    <t>I0355</t>
  </si>
  <si>
    <t>CABO ISOLADO PVC 750V 10MM2</t>
  </si>
  <si>
    <t>I0840</t>
  </si>
  <si>
    <t>CONECTOR SPLIT-BOLT P/CABO 10MM2</t>
  </si>
  <si>
    <t>I0952</t>
  </si>
  <si>
    <t>CURVA DE PVC RIGIDO PARA ELETRODUTO DE 1''</t>
  </si>
  <si>
    <t>I1070</t>
  </si>
  <si>
    <t>ELETRODUTO DE PVC RIGIDO 1''</t>
  </si>
  <si>
    <t>I2352</t>
  </si>
  <si>
    <t>HASTE DE ATERRAMENTO COPERWELD 5/8" x 2.40M</t>
  </si>
  <si>
    <t>I1406</t>
  </si>
  <si>
    <t>LUVA DE PVC RIGIDO PARA ELETRODUTO 1''</t>
  </si>
  <si>
    <t>I2383</t>
  </si>
  <si>
    <t>NOFUSE DE 70 A.</t>
  </si>
  <si>
    <t>I2405</t>
  </si>
  <si>
    <t>POSTE DE CONCRETO DUPLO T (150/9), RESISTÊNCIA NOMINAL 150KG, H=9,00M, PESO APROXIMADO 470KG</t>
  </si>
  <si>
    <t>I2413</t>
  </si>
  <si>
    <t>QUADRO DE MEDIÇÃO TRIFASICA EM POSTE</t>
  </si>
  <si>
    <t>CHI</t>
  </si>
  <si>
    <t>CHP</t>
  </si>
  <si>
    <t>Mão de Obra com Encargos Complementares</t>
  </si>
  <si>
    <t>88316</t>
  </si>
  <si>
    <t>SERVENTE COM ENCARGOS COMPLEMENTARES</t>
  </si>
  <si>
    <t>TOTAL Mão de Obra com Encargos Complementares:</t>
  </si>
  <si>
    <t>5903</t>
  </si>
  <si>
    <t>CAMINHÃO PIPA 10.000 L TRUCADO, PESO BRUTO TOTAL 23.000 KG, CARGA ÚTIL MÁXIMA 15.935 KG, DISTÂNCIA ENTRE EIXOS 4,8 M, POTÊNCIA 230 CV, INCLUSIVE TANQUE DE AÇO PARA TRANSPORTE DE ÁGUA - CHI DIURNO. AF_06/2014</t>
  </si>
  <si>
    <t>5901</t>
  </si>
  <si>
    <t>CAMINHÃO PIPA 10.000 L TRUCADO, PESO BRUTO TOTAL 23.000 KG, CARGA ÚTIL MÁXIMA 15.935 KG, DISTÂNCIA ENTRE EIXOS 4,8 M, POTÊNCIA 230 CV, INCLUSIVE TANQUE DE AÇO PARA TRANSPORTE DE ÁGUA - CHP DIURNO. AF_06/2014</t>
  </si>
  <si>
    <t>5934</t>
  </si>
  <si>
    <t>MOTONIVELADORA POTÊNCIA BÁSICA LÍQUIDA (PRIMEIRA MARCHA) 125 HP, PESO BRUTO 13032 KG, LARGURA DA LÂMINA DE 3,7 M - CHI DIURNO. AF_06/2014</t>
  </si>
  <si>
    <t>5932</t>
  </si>
  <si>
    <t>MOTONIVELADORA POTÊNCIA BÁSICA LÍQUIDA (PRIMEIRA MARCHA) 125 HP, PESO BRUTO 13032 KG, LARGURA DA LÂMINA DE 3,7 M - CHP DIURNO. AF_06/2014</t>
  </si>
  <si>
    <t>93244</t>
  </si>
  <si>
    <t>ROLO COMPACTADOR VIBRATÓRIO PÉ DE CARNEIRO PARA SOLOS, POTÊNCIA 80 HP, PESO OPERACIONAL SEM/COM LASTRO 7,4 / 8,8 T, LARGURA DE TRABALHO 1,68 M - CHI DIURNO. AF_02/2016</t>
  </si>
  <si>
    <t>73436</t>
  </si>
  <si>
    <t>ROLO COMPACTADOR VIBRATÓRIO PÉ DE CARNEIRO PARA SOLOS, POTÊNCIA 80 HP, PESO OPERACIONAL SEM/COM LASTRO 7,4 / 8,8 T, LARGURA DE TRABALHO 1,68 M - CHP DIURNO. AF_02/2016</t>
  </si>
  <si>
    <t>I2187</t>
  </si>
  <si>
    <t>TUBO CONCRETO ARMADO, CLASSE PA-1, DN= 800MM (NBR 8890:2018)</t>
  </si>
  <si>
    <t>C0057</t>
  </si>
  <si>
    <t>ALVENARIA DE PEDRA ARGAMASSADA (TRAÇO 1:4) C/AGREGADOS PRODUZIDOS (S/TRANSP)</t>
  </si>
  <si>
    <t>C3324</t>
  </si>
  <si>
    <t>ARGAMASSA DE CIMENTO E AREIA TRAÇO 1:4 COM AREIA PRODUZIDA</t>
  </si>
  <si>
    <t>C1402</t>
  </si>
  <si>
    <t>FORMA PLANA CHAPA COMPENSADA RESINADA, ESP.= 10mm P/GALERIA E BUEIROS CAPEADOS</t>
  </si>
  <si>
    <t>102730</t>
  </si>
  <si>
    <t>ARMAÇÃO DE MURO ALA E MURO TESTA UTILIZANDO AÇO CA-50 DE 10 MM - MONTAGEM. AF_07/2021</t>
  </si>
  <si>
    <t>102731</t>
  </si>
  <si>
    <t>ARMAÇÃO DE MURO ALA E MURO TESTA UTILIZANDO AÇO CA-50 DE 12,5 MM - MONTAGEM. AF_07/2021</t>
  </si>
  <si>
    <t>102728</t>
  </si>
  <si>
    <t>ARMAÇÃO DE MURO ALA E MURO TESTA UTILIZANDO AÇO CA-50 DE 6,3 MM - MONTAGEM. AF_07/2021</t>
  </si>
  <si>
    <t>102729</t>
  </si>
  <si>
    <t>ARMAÇÃO DE MURO ALA E MURO TESTA UTILIZANDO AÇO CA-50 DE 8 MM - MONTAGEM. AF_07/2021</t>
  </si>
  <si>
    <t>102734</t>
  </si>
  <si>
    <t>ARMAÇÃO DE SOLEIRA UTILIZANDO AÇO CA-50 DE 6,3 MM - MONTAGEM. AF_07/2021</t>
  </si>
  <si>
    <t>102736</t>
  </si>
  <si>
    <t>CONCRETAGEM DE BOCA PARA BUEIRO, FCK = 20 MPA, COM USO DE BOMBA - LANÇAMENTO, ADENSAMENTO E ACABAMENTO. AF_07/2021</t>
  </si>
  <si>
    <t>102727</t>
  </si>
  <si>
    <t>FABRICAÇÃO, MONTAGEM E DESMONTAGEM DE FÔRMA PARA BOCA PARA BUEIRO, EM CHAPA DE MADEIRA COMPENSADA RESINADA, E = 17 MM, 2 UTILIZAÇÕES. AF_07/2021</t>
  </si>
  <si>
    <t>96620</t>
  </si>
  <si>
    <t>LASTRO DE CONCRETO MAGRO, APLICADO EM PISOS, LAJES SOBRE SOLO OU RADIERS. AF_08/2017</t>
  </si>
  <si>
    <t>COTAÇÃO / MAO DE OBRA (C/ ENCARGOS)</t>
  </si>
  <si>
    <t>I6815</t>
  </si>
  <si>
    <t>ENCARREGADO DE TURMA / FEITOR</t>
  </si>
  <si>
    <t>I7989</t>
  </si>
  <si>
    <t>MESTRE DE LINHA</t>
  </si>
  <si>
    <t>TOTAL COTAÇÃO / MAO DE OBRA (C/ ENCARGOS):</t>
  </si>
  <si>
    <t>ASFALTO DILUÍDO - CM 30</t>
  </si>
  <si>
    <t>92243</t>
  </si>
  <si>
    <t>CAMINHÃO DE TRANSPORTE DE MATERIAL ASFÁLTICO 20.000 L, COM CAVALO MECÂNICO DE CAPACIDADE MÁXIMA DE TRAÇÃO COMBINADO DE 45.000 KG, POTÊNCIA 330 CV, INCLUSIVE TANQUE DE ASFALTO COM MAÇARICO - CHI DIURNO. AF_12/2015</t>
  </si>
  <si>
    <t>92242</t>
  </si>
  <si>
    <t>CAMINHÃO DE TRANSPORTE DE MATERIAL ASFÁLTICO 20.000 L, COM CAVALO MECÂNICO DE CAPACIDADE MÁXIMA DE TRAÇÃO COMBINADO DE 45.000 KG, POTÊNCIA 330 CV, INCLUSIVE TANQUE DE ASFALTO COM MAÇARICO - CHP DIURNO. AF_12/2015</t>
  </si>
  <si>
    <t>EMULSÃO ASFÁLTICA RR 2C</t>
  </si>
  <si>
    <t>00000370</t>
  </si>
  <si>
    <t>AREIA MEDIA - POSTO JAZIDA/FORNECEDOR (RETIRADO NA JAZIDA, SEM TRANSPORTE)</t>
  </si>
  <si>
    <t>00034492</t>
  </si>
  <si>
    <t>CONCRETO USINADO BOMBEAVEL, CLASSE DE RESISTENCIA C20, COM BRITA 0 E 1, SLUMP = 100 +/- 20 MM, EXCLUI SERVICO DE BOMBEAMENTO (NBR 8953)</t>
  </si>
  <si>
    <t>00004517</t>
  </si>
  <si>
    <t>SARRAFO *2,5 X 7,5* CM EM PINUS, MISTA OU EQUIVALENTE DA REGIAO - BRUTA</t>
  </si>
  <si>
    <t>00006189</t>
  </si>
  <si>
    <t>TABUA NAO APARELHADA *2,5 X 30* CM, EM MACARANDUBA/MASSARANDUBA, ANGELIM OU EQUIVALENTE DA REGIAO - BRUTA</t>
  </si>
  <si>
    <t>88309</t>
  </si>
  <si>
    <t>PEDREIRO COM ENCARGOS COMPLEMENTARES</t>
  </si>
  <si>
    <t>00004059</t>
  </si>
  <si>
    <t>MEIO-FIO OU GUIA DE CONCRETO, PRE-MOLDADO, COMP 1 M, *30 X 12/15* CM (H X L1/L2)</t>
  </si>
  <si>
    <t>88629</t>
  </si>
  <si>
    <t>ARGAMASSA TRAÇO 1:3 (EM VOLUME DE CIMENTO E AREIA MÉDIA ÚMIDA), PREPARO MANUAL. AF_08/2019</t>
  </si>
  <si>
    <t>91285</t>
  </si>
  <si>
    <t>CORTADORA DE PISO COM MOTOR 4 TEMPOS A GASOLINA, POTÊNCIA DE 13 HP, COM DISCO DE CORTE DIAMANTADO SEGMENTADO PARA CONCRETO, DIÂMETRO DE 350 MM, FURO DE 1" (14 X 1") - CHI DIURNO. AF_08/2015</t>
  </si>
  <si>
    <t>91283</t>
  </si>
  <si>
    <t>CORTADORA DE PISO COM MOTOR 4 TEMPOS A GASOLINA, POTÊNCIA DE 13 HP, COM DISCO DE CORTE DIAMANTADO SEGMENTADO PARA CONCRETO, DIÂMETRO DE 350 MM, FURO DE 1" (14 X 1") - CHP DIURNO. AF_08/2015</t>
  </si>
  <si>
    <t>91278</t>
  </si>
  <si>
    <t>PLACA VIBRATÓRIA REVERSÍVEL COM MOTOR 4 TEMPOS A GASOLINA, FORÇA CENTRÍFUGA DE 25 KN (2500 KGF), POTÊNCIA 5,5 CV - CHI DIURNO. AF_08/2015</t>
  </si>
  <si>
    <t>91277</t>
  </si>
  <si>
    <t>PLACA VIBRATÓRIA REVERSÍVEL COM MOTOR 4 TEMPOS A GASOLINA, FORÇA CENTRÍFUGA DE 25 KN (2500 KGF), POTÊNCIA 5,5 CV - CHP DIURNO. AF_08/2015</t>
  </si>
  <si>
    <t>00000711</t>
  </si>
  <si>
    <t>BLOQUETE/PISO INTERTRAVADO DE CONCRETO - MODELO SEXTAVADO / HEXAGONAL, 25 CM X 25 CM, E = 6 CM, RESISTENCIA DE 35 MPA (NBR 9781), COR NATURAL</t>
  </si>
  <si>
    <t>00004741</t>
  </si>
  <si>
    <t>PO DE PEDRA (POSTO PEDREIRA/FORNECEDOR, SEM FRETE)</t>
  </si>
  <si>
    <t>88260</t>
  </si>
  <si>
    <t>CALCETEIRO COM ENCARGOS COMPLEMENTARES</t>
  </si>
  <si>
    <t>I0971</t>
  </si>
  <si>
    <t>MEIO FIO PRE MOLDADO DIM.=(0,07x0,30x1,00)m</t>
  </si>
  <si>
    <t>C0170</t>
  </si>
  <si>
    <t>ARGAMASSA DE CIMENTO E AREIA S/PEN. TRAÇO 1:3</t>
  </si>
  <si>
    <t>I0441</t>
  </si>
  <si>
    <t>CAL HIDRATADA</t>
  </si>
  <si>
    <t>I0805</t>
  </si>
  <si>
    <t>CIMENTO PORTLAND</t>
  </si>
  <si>
    <t>I8623</t>
  </si>
  <si>
    <t>PISO TÁTIL ALERTA OU DIRECIONAL EM PMC (CONCRETO) ESP. 3cm</t>
  </si>
  <si>
    <t>I1328</t>
  </si>
  <si>
    <t>LADRILHISTA</t>
  </si>
  <si>
    <t>I0111</t>
  </si>
  <si>
    <t>AREIA VERMELHA</t>
  </si>
  <si>
    <t>00034723</t>
  </si>
  <si>
    <t>00004491</t>
  </si>
  <si>
    <t>PONTALETE *7,5 X 7,5* CM EM PINUS, MISTA OU EQUIVALENTE DA REGIAO - BRUTA</t>
  </si>
  <si>
    <t>00005075</t>
  </si>
  <si>
    <t>PREGO DE ACO POLIDO COM CABECA 18 X 30 (2 3/4 X 10)</t>
  </si>
  <si>
    <t>00004417</t>
  </si>
  <si>
    <t>SARRAFO NAO APARELHADO *2,5 X 7* CM, EM MACARANDUBA/MASSARANDUBA, ANGELIM, PEROBA-ROSA OU EQUIVALENTE DA REGIAO - BRUTA</t>
  </si>
  <si>
    <t>88262</t>
  </si>
  <si>
    <t>CARPINTEIRO DE FORMAS COM ENCARGOS COMPLEMENTARES</t>
  </si>
  <si>
    <t>94962</t>
  </si>
  <si>
    <t>CONCRETO MAGRO PARA LASTRO, TRAÇO 1:4,5:4,5 (EM MASSA SECA DE CIMENTO/ AREIA MÉDIA/ BRITA 1) - PREPARO MECÂNICO COM BETONEIRA 400 L. AF_05/2021</t>
  </si>
  <si>
    <t>5824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</si>
  <si>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</si>
  <si>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95133</t>
  </si>
  <si>
    <t>MÁQUINA DEMARCADORA DE FAIXA DE TRÁFEGO À FRIO, AUTOPROPELIDA, POTÊNCIA 38 HP - CHP DIURNO. AF_07/2016</t>
  </si>
  <si>
    <t>Especiais</t>
  </si>
  <si>
    <t>00044478</t>
  </si>
  <si>
    <t>MICROESFERAS DE VIDRO PARA SINALIZACAO HORIZONTAL VIARIA, TIPO I-B (PREMIX) - NBR  16184</t>
  </si>
  <si>
    <t>TOTAL Especiais:</t>
  </si>
  <si>
    <t>00005318</t>
  </si>
  <si>
    <t>DILUENTE AGUARRAS</t>
  </si>
  <si>
    <t>00007343</t>
  </si>
  <si>
    <t>TINTA ACRILICA A BASE DE SOLVENTE, PARA SINALIZACAO HORIZONTAL VIARIA (NBR 11862)</t>
  </si>
  <si>
    <t>00007348</t>
  </si>
  <si>
    <t>TINTA ACRILICA PREMIUM PARA PISO</t>
  </si>
  <si>
    <t>I0704</t>
  </si>
  <si>
    <t>CAMINHÃO C/CARROCERIA DE MADEIRA HP  92 (CHP)</t>
  </si>
  <si>
    <t>I8363</t>
  </si>
  <si>
    <t>TACHÕES BIDIRECIONAIS</t>
  </si>
  <si>
    <t>I8362</t>
  </si>
  <si>
    <t>TACHAS BIDIRECIONAIS</t>
  </si>
  <si>
    <t>I2354</t>
  </si>
  <si>
    <t>I8617</t>
  </si>
  <si>
    <t>VIGIA</t>
  </si>
  <si>
    <t>93572</t>
  </si>
  <si>
    <t>ENCARREGADO GERAL DE OBRAS COM ENCARGOS COMPLEMENTARES</t>
  </si>
  <si>
    <t>MES</t>
  </si>
  <si>
    <t>100320</t>
  </si>
  <si>
    <t>ENGENHEIRO CIVIL PLENO COM ENCARGOS COMPLEMENTARES</t>
  </si>
  <si>
    <t>I0809(11/23) ASFALTO DILUÍDO - CM 30 (T)</t>
  </si>
  <si>
    <t>I2569(11/23) EMULSÃO ASFÁLTICA RR 2C (T)</t>
  </si>
  <si>
    <t>CP0005 PLACA DE SINALIZACAO EM CHAPA DE ACO NUM 16 COM PINTURA REFLETIVA (M2)</t>
  </si>
  <si>
    <t>CP0006 SINALIZACAO HORIZONTAL COM TINTA RETRORREFLETIVA A BASE DE RESINA ACRILICA COM MICROESFERAS DE VIDRO (M2)</t>
  </si>
  <si>
    <t xml:space="preserve">
</t>
  </si>
  <si>
    <t>%</t>
  </si>
  <si>
    <t>A</t>
  </si>
  <si>
    <t>B</t>
  </si>
  <si>
    <t>C</t>
  </si>
  <si>
    <t>VALOR (R$)</t>
  </si>
  <si>
    <t>MÊS 1</t>
  </si>
  <si>
    <t>MÊS 2</t>
  </si>
  <si>
    <t>MÊS 3</t>
  </si>
  <si>
    <t>MÊS 4</t>
  </si>
  <si>
    <t>MÊS 5</t>
  </si>
  <si>
    <t>MÊS 6</t>
  </si>
  <si>
    <t>Total parcela</t>
  </si>
  <si>
    <t>COD</t>
  </si>
  <si>
    <t>Benefício</t>
  </si>
  <si>
    <t xml:space="preserve">S + G </t>
  </si>
  <si>
    <t>Garantia/seguros</t>
  </si>
  <si>
    <t>Lucro</t>
  </si>
  <si>
    <t>Despesas Indiretas</t>
  </si>
  <si>
    <t>AC</t>
  </si>
  <si>
    <t>Administração central</t>
  </si>
  <si>
    <t>DF</t>
  </si>
  <si>
    <t>Despesas financeiras</t>
  </si>
  <si>
    <t>R</t>
  </si>
  <si>
    <t>Riscos</t>
  </si>
  <si>
    <t>I</t>
  </si>
  <si>
    <t>Impostos</t>
  </si>
  <si>
    <t xml:space="preserve">PIS </t>
  </si>
  <si>
    <t>COFINS</t>
  </si>
  <si>
    <t>ISS (5% X 50%)</t>
  </si>
  <si>
    <t>CPRB</t>
  </si>
  <si>
    <t>BDI = 22,00%</t>
  </si>
  <si>
    <t>S + G</t>
  </si>
  <si>
    <t>ISS</t>
  </si>
  <si>
    <t>PIS</t>
  </si>
  <si>
    <t>BDI = 15,00%</t>
  </si>
  <si>
    <t>HORISTA %</t>
  </si>
  <si>
    <t>MENSALISTA %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</si>
  <si>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</si>
  <si>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</si>
  <si>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</si>
  <si>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</si>
  <si>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</si>
  <si>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</si>
  <si>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</si>
  <si>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</si>
  <si>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</si>
  <si>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</si>
  <si>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</si>
  <si>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</si>
  <si>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</si>
  <si>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</si>
  <si>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</si>
  <si>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</si>
  <si>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</si>
  <si>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</si>
  <si>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</si>
  <si>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</si>
  <si>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</si>
  <si>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</si>
  <si>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</si>
  <si>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</si>
  <si>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</si>
  <si>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 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</si>
  <si>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</si>
  <si>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</si>
  <si>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</si>
  <si>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</si>
  <si>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</si>
  <si>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</si>
  <si>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</si>
  <si>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</si>
  <si>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</si>
  <si>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 io Acidente de Trabalho </t>
  </si>
  <si>
    <t>B9</t>
  </si>
  <si>
    <t xml:space="preserve">Férias Gozadas </t>
  </si>
  <si>
    <t>B10</t>
  </si>
  <si>
    <t xml:space="preserve">Salário Maternidade 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</si>
  <si>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</si>
  <si>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</si>
  <si>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</si>
  <si>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</si>
  <si>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</si>
  <si>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</si>
  <si>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</si>
  <si>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</si>
  <si>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</si>
  <si>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</si>
  <si>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</si>
  <si>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</si>
  <si>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</si>
  <si>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</si>
  <si>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</si>
  <si>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</si>
  <si>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</si>
  <si>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</si>
  <si>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SICRO</t>
  </si>
  <si>
    <t>IMPRIMAÇÃO COM ASFALTO DILUÍDO</t>
  </si>
  <si>
    <t>TRATAMENTO SUPERFICIAL DUPLO COM BANHO DILUÍDO - BRITA COMERCIAL</t>
  </si>
  <si>
    <t>VALOR DE 6 MESESES:</t>
  </si>
  <si>
    <t>BDI DE 22%</t>
  </si>
  <si>
    <t>FRAÇÃO DE 100%</t>
  </si>
  <si>
    <t>ADVERTÊNCIA DE VELOCIDADE MÁXIMA PERMITIDA: ÁREA CONFORME PROJETO DE SINALIZAÇÃO</t>
  </si>
  <si>
    <t>ÁREA = 4*3,14*0,25*0,25</t>
  </si>
  <si>
    <t>3.2.3. 4011351 IIMPRIMAÇÃO COM ASFALTO DILUÍDO</t>
  </si>
  <si>
    <t>TRANSPORTE DE MATERIAL BETUMINOSO COM CAMINHÃO TANQUE DISTRIBUIDOR - RODOVIA PAVIMENTADA</t>
  </si>
  <si>
    <t>3.2.2. 5914622 TRANSPORTE DE MATERIAL BETUMINOSO COM CAMINHÃO TANQUE DISTRIBUIDOR - RODOVIA PAVIMENTADA</t>
  </si>
  <si>
    <t>3.3.2. 5914622 TRANSPORTE DE MATERIAL BETUMINOSO COM CAMINHÃO TANQUE DISTRIBUIDOR - RODOVIA PAVIMENTADA</t>
  </si>
  <si>
    <t>3.3.3. 4011372 TRATAMENTO SUPERFICIAL DUPLO COM BANHO DILUÍDO - BRITA COMERCIAL</t>
  </si>
  <si>
    <t>PESO</t>
  </si>
  <si>
    <t>CM-30 PARA IMPRIMAÇÃO - PESO ADQUIRIDO X DMT ATÉ 320 KM DA USINA PARA OBRA</t>
  </si>
  <si>
    <t>EMULSÃO ASFÁLTICA RR-2C  - PESO ADQUIRIDO X DMT  320 KM DA FORNECEDORA PARA OBRA</t>
  </si>
  <si>
    <t>BASE ESTABILIZADA GRANULOMETRICAMENTE COM MISTURA SOLO BRITA (70% - 30%) NA PISTA COM MATERIAL DE JAZIDA E BRITA COMERCIAL</t>
  </si>
  <si>
    <t>SUB-BASE ESTABILIZADA GRANULOMETRICAMENTE COM MISTURA DE SOLOS NA PISTA COM MATERIAL JAZIDA</t>
  </si>
  <si>
    <t>3.1.1. 4011209 REGULARIZAÇÃO DO SUB-LEITO (M2)</t>
  </si>
  <si>
    <t>3.1.2. 4011256 BASE ESTABILIZADA GRANULOMETRICAMENTE COM MISTURA SOLO BRITA (70% - 30%) NA PISTA COM MATERIAL DE JAZIDA E BRITA COMERCIAL</t>
  </si>
  <si>
    <t>3.1.3. 4011228 SUB-BASE ESTABILIZADA GRANULOMETRICAMENTE COM MISTURA DE SOLOS NA PISTA COM MATERIAL JAZIDA</t>
  </si>
  <si>
    <t>TRANSPORTE COM CAMINHÃO BASCULANTE DE 14 M³ - RODOVIA PAVIMENTADA - SOLO</t>
  </si>
  <si>
    <t>3.1.5</t>
  </si>
  <si>
    <t>TRANSPORTE COM CAMINHÃO BASCULANTE DE 14 M³ - RODOVIA PAVIMENTADA - BRITA</t>
  </si>
  <si>
    <t>3.1.4. 5915321 TRANSPORTE COM CAMINHÃO BASCULANTE DE 14 M³ - RODOVIA PAVIMENTADA - SOLO</t>
  </si>
  <si>
    <t>3.1.4. 5915321 TRANSPORTE COM CAMINHÃO BASCULANTE DE 14 M³ - RODOVIA PAVIMENTADA - BRITA</t>
  </si>
  <si>
    <t>3.3.4</t>
  </si>
  <si>
    <t>3.3.4. 5915321 TRANSPORTE COM CAMINHÃO BASCULANTE DE 14 M³ - RODOVIA PAVIMENTADA - BRITA</t>
  </si>
  <si>
    <t>TxKM =ÁREA X COEF DE BRITA(M³/M²) X PESO ESP. DA BRITA (T/M³) X DMT (KM)</t>
  </si>
  <si>
    <t>T X KM</t>
  </si>
  <si>
    <t>ÁREA(M2)</t>
  </si>
  <si>
    <t>COEF.(M3/M2)</t>
  </si>
  <si>
    <t>PESO ESP. (T/M3)</t>
  </si>
  <si>
    <t>DMT (KM)</t>
  </si>
  <si>
    <t>VOLUME(M3)</t>
  </si>
  <si>
    <t>COEF.(M3/M3)</t>
  </si>
  <si>
    <t>TxKM =((VOLUME DA BASE X COEF DO SOLO(M³/M³)+ X (VOLUME DA SUB-BASE X COEF DO SOLO(M³/M³)) X PESO ESP. DO SOLO (T/M³) X DMT (KM)</t>
  </si>
  <si>
    <t>TxKM =VOLUME DA BASE X COEF DE BRITA(M³/M³) X PESO ESP. DA BRITA (T/M³) X DMT (KM)</t>
  </si>
  <si>
    <t>ESCAVAÇÃO, CARGA E TRANSPORTE DE MATERIAL DE 1ª CATEGORIA - DMT DE 50 A 200M - CAMINHO DE LEITO NATURAL - COM CARREGADEIRA E CAMINHÃO BASCULANTE DE 14 M3</t>
  </si>
  <si>
    <t>2.1.2. 96385 EXECUÇÃO E COMPACTAÇÃO DE ATERRO COM SOLO PREDOMINANTEMENTE ARGILOSO - EXCLUSIVE SOLO, ESCAVAÇÃO, CARGA E TRANSPORTE. AF_11/2019 (M3)</t>
  </si>
  <si>
    <t>2.1.1. 5501875 ESCAVAÇÃO, CARGA E TRANSPORTE DE MATERIAL DE 1ª CATEGORIA - DMT DE 50 A 200M - CAMINHO DE LEITO NATURAL - COM CARREGADEIRA E CAMINHÃO BASCULANTE DE 14 M3</t>
  </si>
  <si>
    <t>ÁREA = 6*0,5*0,5</t>
  </si>
  <si>
    <t>VOLUME ESCAVADO PARA BASE SOLO-BRITA (VOLUME X 70% DE SOLO)</t>
  </si>
  <si>
    <t xml:space="preserve">VOLUME NECESSÁRIO PARA ATERRO DOS BUEIROS (CONFORME QUADRO DE CUBAÇÃO) </t>
  </si>
  <si>
    <t>VOLUME NECESSÁRIO PARA ATERRO DOS BUEIROS (CONFORME QUADRO DE CUBAÇÃO)  X 1,10 (FATOR DE HOMOGENEIZAÇÃO)</t>
  </si>
  <si>
    <t>2.1.3 5915321TRANSPORTE COM CAMINHÃO BASCULANTE DE 14 M³ - RODOVIA PAVIMENTADA - SOLO</t>
  </si>
  <si>
    <t xml:space="preserve">BUEIRO 01  </t>
  </si>
  <si>
    <t>VOLUME(M3) BASE x COEF.=0,77019 (M3/M3)</t>
  </si>
  <si>
    <t>VOLUME(M3) SUB-BASE x COEF.=1,10027 (M3/M3)</t>
  </si>
  <si>
    <t>VOLUME ESCAVADO PARA ATERRO DOS BUEIROS</t>
  </si>
  <si>
    <t>DESCONTOS (ENTRE AS ESTACAS 13 E 14, 25 E 26, E 32 E 33)</t>
  </si>
  <si>
    <t>COMPRIMENTO*QUANT.</t>
  </si>
  <si>
    <t>COMPRIMENTO*QUANT*LARG.</t>
  </si>
  <si>
    <t>COMPRIMENTO*QUANT.*LARG</t>
  </si>
  <si>
    <t>8+8+20</t>
  </si>
  <si>
    <t>EXTENSÃO DE PISO PODOTÁTIL = COMPRIMENTO (N° DE ESTACAS X 20,00 + ADICIONAL) X 0,30 M DE LARGURA X 2 LADOS(OBS.: Piso podotátil já incluso, pois as rampas possuem comprimento de 4,50m e o piso podotátil das rampas correspondem a 3x1,50m totalizando o 4,50m de cada rampa.)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</si>
</sst>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#,##0.00000000"/>
    <numFmt numFmtId="165" formatCode="#,##0.00%"/>
    <numFmt numFmtId="166" formatCode="###,###,##0.00"/>
    <numFmt numFmtId="167" formatCode="#,##0.00000"/>
  </numFmts>
  <fonts count="17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sz val="6"/>
      <color rgb="FF000000"/>
      <name val="Arial"/>
      <family val="2"/>
    </font>
    <font>
      <b/>
      <i/>
      <sz val="9"/>
      <color rgb="FF000000"/>
      <name val="SansSerif"/>
      <family val="2"/>
    </font>
    <font>
      <b/>
      <sz val="6"/>
      <color rgb="FF000000"/>
      <name val="SansSerif"/>
      <family val="2"/>
    </font>
    <font>
      <sz val="6"/>
      <color rgb="FF000000"/>
      <name val="SansSerif"/>
      <family val="2"/>
    </font>
    <font>
      <sz val="9"/>
      <color rgb="FF000000"/>
      <name val="SansSerif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31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0" fillId="5" borderId="0" xfId="0" applyFill="1" applyAlignment="1" applyProtection="1">
      <alignment wrapText="1"/>
      <protection locked="0"/>
    </xf>
    <xf numFmtId="0" fontId="2" fillId="6" borderId="1" xfId="0" applyFont="1" applyFill="1" applyBorder="1" applyAlignment="1">
      <alignment horizontal="right" vertical="center" wrapText="1"/>
    </xf>
    <xf numFmtId="0" fontId="0" fillId="7" borderId="1" xfId="0" applyFill="1" applyBorder="1" applyAlignment="1" applyProtection="1">
      <alignment wrapText="1"/>
      <protection locked="0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4" fontId="1" fillId="10" borderId="2" xfId="0" applyNumberFormat="1" applyFont="1" applyFill="1" applyBorder="1" applyAlignment="1">
      <alignment horizontal="righ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center" vertical="center" wrapText="1"/>
    </xf>
    <xf numFmtId="4" fontId="3" fillId="13" borderId="2" xfId="0" applyNumberFormat="1" applyFont="1" applyFill="1" applyBorder="1" applyAlignment="1">
      <alignment horizontal="right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left" vertical="top" wrapText="1"/>
    </xf>
    <xf numFmtId="0" fontId="6" fillId="18" borderId="4" xfId="0" applyFont="1" applyFill="1" applyBorder="1" applyAlignment="1">
      <alignment horizontal="left" vertical="top" wrapText="1"/>
    </xf>
    <xf numFmtId="4" fontId="6" fillId="19" borderId="4" xfId="0" applyNumberFormat="1" applyFont="1" applyFill="1" applyBorder="1" applyAlignment="1">
      <alignment horizontal="right" vertical="top" wrapText="1"/>
    </xf>
    <xf numFmtId="4" fontId="5" fillId="20" borderId="4" xfId="0" applyNumberFormat="1" applyFont="1" applyFill="1" applyBorder="1" applyAlignment="1">
      <alignment horizontal="right" vertical="top" wrapText="1"/>
    </xf>
    <xf numFmtId="0" fontId="0" fillId="21" borderId="5" xfId="0" applyFill="1" applyBorder="1" applyAlignment="1" applyProtection="1">
      <alignment wrapText="1"/>
      <protection locked="0"/>
    </xf>
    <xf numFmtId="0" fontId="0" fillId="22" borderId="6" xfId="0" applyFill="1" applyBorder="1" applyAlignment="1" applyProtection="1">
      <alignment wrapText="1"/>
      <protection locked="0"/>
    </xf>
    <xf numFmtId="0" fontId="0" fillId="23" borderId="2" xfId="0" applyFill="1" applyBorder="1" applyAlignment="1" applyProtection="1">
      <alignment wrapText="1"/>
      <protection locked="0"/>
    </xf>
    <xf numFmtId="4" fontId="5" fillId="24" borderId="2" xfId="0" applyNumberFormat="1" applyFont="1" applyFill="1" applyBorder="1" applyAlignment="1">
      <alignment horizontal="right" vertical="center" wrapText="1"/>
    </xf>
    <xf numFmtId="0" fontId="2" fillId="28" borderId="2" xfId="0" applyFont="1" applyFill="1" applyBorder="1" applyAlignment="1">
      <alignment horizontal="center" vertical="center" wrapText="1"/>
    </xf>
    <xf numFmtId="0" fontId="6" fillId="29" borderId="2" xfId="0" applyFont="1" applyFill="1" applyBorder="1" applyAlignment="1">
      <alignment horizontal="center" vertical="top" wrapText="1"/>
    </xf>
    <xf numFmtId="0" fontId="6" fillId="30" borderId="2" xfId="0" applyFont="1" applyFill="1" applyBorder="1" applyAlignment="1">
      <alignment horizontal="justify" vertical="top" wrapText="1"/>
    </xf>
    <xf numFmtId="164" fontId="6" fillId="31" borderId="2" xfId="0" applyNumberFormat="1" applyFont="1" applyFill="1" applyBorder="1" applyAlignment="1">
      <alignment horizontal="right" vertical="top" wrapText="1"/>
    </xf>
    <xf numFmtId="4" fontId="6" fillId="32" borderId="2" xfId="0" applyNumberFormat="1" applyFont="1" applyFill="1" applyBorder="1" applyAlignment="1">
      <alignment horizontal="right" vertical="top" wrapText="1"/>
    </xf>
    <xf numFmtId="4" fontId="9" fillId="34" borderId="2" xfId="0" applyNumberFormat="1" applyFont="1" applyFill="1" applyBorder="1" applyAlignment="1">
      <alignment horizontal="right" vertical="top" wrapText="1"/>
    </xf>
    <xf numFmtId="0" fontId="7" fillId="37" borderId="2" xfId="0" applyFont="1" applyFill="1" applyBorder="1" applyAlignment="1">
      <alignment horizontal="center" vertical="center" wrapText="1"/>
    </xf>
    <xf numFmtId="0" fontId="11" fillId="38" borderId="2" xfId="0" applyFont="1" applyFill="1" applyBorder="1" applyAlignment="1">
      <alignment horizontal="center" vertical="center" wrapText="1"/>
    </xf>
    <xf numFmtId="165" fontId="12" fillId="42" borderId="4" xfId="0" applyNumberFormat="1" applyFont="1" applyFill="1" applyBorder="1" applyAlignment="1">
      <alignment horizontal="right" vertical="center" wrapText="1"/>
    </xf>
    <xf numFmtId="165" fontId="2" fillId="43" borderId="4" xfId="0" applyNumberFormat="1" applyFont="1" applyFill="1" applyBorder="1" applyAlignment="1">
      <alignment horizontal="right" vertical="center" wrapText="1"/>
    </xf>
    <xf numFmtId="4" fontId="10" fillId="44" borderId="2" xfId="0" applyNumberFormat="1" applyFont="1" applyFill="1" applyBorder="1" applyAlignment="1">
      <alignment horizontal="right" vertical="center" wrapText="1"/>
    </xf>
    <xf numFmtId="4" fontId="8" fillId="45" borderId="2" xfId="0" applyNumberFormat="1" applyFont="1" applyFill="1" applyBorder="1" applyAlignment="1">
      <alignment horizontal="right" vertical="center" wrapText="1"/>
    </xf>
    <xf numFmtId="0" fontId="0" fillId="46" borderId="4" xfId="0" applyFill="1" applyBorder="1" applyAlignment="1" applyProtection="1">
      <alignment wrapText="1"/>
      <protection locked="0"/>
    </xf>
    <xf numFmtId="0" fontId="0" fillId="47" borderId="3" xfId="0" applyFill="1" applyBorder="1" applyAlignment="1" applyProtection="1">
      <alignment wrapText="1"/>
      <protection locked="0"/>
    </xf>
    <xf numFmtId="0" fontId="0" fillId="48" borderId="7" xfId="0" applyFill="1" applyBorder="1" applyAlignment="1" applyProtection="1">
      <alignment wrapText="1"/>
      <protection locked="0"/>
    </xf>
    <xf numFmtId="0" fontId="0" fillId="49" borderId="8" xfId="0" applyFill="1" applyBorder="1" applyAlignment="1" applyProtection="1">
      <alignment wrapText="1"/>
      <protection locked="0"/>
    </xf>
    <xf numFmtId="0" fontId="0" fillId="51" borderId="3" xfId="0" applyFill="1" applyBorder="1" applyAlignment="1" applyProtection="1">
      <alignment wrapText="1"/>
      <protection locked="0"/>
    </xf>
    <xf numFmtId="0" fontId="0" fillId="52" borderId="11" xfId="0" applyFill="1" applyBorder="1" applyAlignment="1" applyProtection="1">
      <alignment wrapText="1"/>
      <protection locked="0"/>
    </xf>
    <xf numFmtId="4" fontId="10" fillId="54" borderId="4" xfId="0" applyNumberFormat="1" applyFont="1" applyFill="1" applyBorder="1" applyAlignment="1">
      <alignment horizontal="right" vertical="center" wrapText="1"/>
    </xf>
    <xf numFmtId="0" fontId="0" fillId="55" borderId="9" xfId="0" applyFill="1" applyBorder="1" applyAlignment="1" applyProtection="1">
      <alignment wrapText="1"/>
      <protection locked="0"/>
    </xf>
    <xf numFmtId="0" fontId="0" fillId="56" borderId="12" xfId="0" applyFill="1" applyBorder="1" applyAlignment="1" applyProtection="1">
      <alignment wrapText="1"/>
      <protection locked="0"/>
    </xf>
    <xf numFmtId="0" fontId="8" fillId="57" borderId="2" xfId="0" applyFont="1" applyFill="1" applyBorder="1" applyAlignment="1">
      <alignment horizontal="center" vertical="center" wrapText="1"/>
    </xf>
    <xf numFmtId="0" fontId="8" fillId="58" borderId="2" xfId="0" applyFont="1" applyFill="1" applyBorder="1" applyAlignment="1">
      <alignment horizontal="left" vertical="top" wrapText="1"/>
    </xf>
    <xf numFmtId="0" fontId="10" fillId="59" borderId="2" xfId="0" applyFont="1" applyFill="1" applyBorder="1" applyAlignment="1">
      <alignment horizontal="center" vertical="top" wrapText="1"/>
    </xf>
    <xf numFmtId="0" fontId="10" fillId="60" borderId="2" xfId="0" applyFont="1" applyFill="1" applyBorder="1" applyAlignment="1">
      <alignment horizontal="left" vertical="top" wrapText="1"/>
    </xf>
    <xf numFmtId="4" fontId="10" fillId="61" borderId="2" xfId="0" applyNumberFormat="1" applyFont="1" applyFill="1" applyBorder="1" applyAlignment="1">
      <alignment horizontal="right" vertical="top" wrapText="1"/>
    </xf>
    <xf numFmtId="0" fontId="8" fillId="62" borderId="2" xfId="0" applyFont="1" applyFill="1" applyBorder="1" applyAlignment="1">
      <alignment horizontal="right" vertical="center" wrapText="1"/>
    </xf>
    <xf numFmtId="4" fontId="8" fillId="63" borderId="2" xfId="0" applyNumberFormat="1" applyFont="1" applyFill="1" applyBorder="1" applyAlignment="1">
      <alignment horizontal="right" vertical="top" wrapText="1"/>
    </xf>
    <xf numFmtId="0" fontId="8" fillId="64" borderId="2" xfId="0" applyFont="1" applyFill="1" applyBorder="1" applyAlignment="1">
      <alignment horizontal="center" vertical="top" wrapText="1"/>
    </xf>
    <xf numFmtId="0" fontId="13" fillId="68" borderId="1" xfId="0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0" fillId="5" borderId="1" xfId="0" applyFill="1" applyBorder="1" applyAlignment="1" applyProtection="1">
      <alignment wrapText="1"/>
      <protection locked="0"/>
    </xf>
    <xf numFmtId="165" fontId="12" fillId="0" borderId="4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10" fontId="0" fillId="0" borderId="1" xfId="1" applyNumberFormat="1" applyFont="1" applyFill="1" applyBorder="1"/>
    <xf numFmtId="0" fontId="0" fillId="0" borderId="1" xfId="0" applyBorder="1"/>
    <xf numFmtId="4" fontId="1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 applyProtection="1">
      <alignment wrapText="1"/>
      <protection locked="0"/>
    </xf>
    <xf numFmtId="4" fontId="9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0" fontId="1" fillId="4" borderId="1" xfId="1" applyNumberFormat="1" applyFont="1" applyFill="1" applyBorder="1" applyAlignment="1" applyProtection="1">
      <alignment horizontal="right" vertical="center" wrapText="1"/>
    </xf>
    <xf numFmtId="0" fontId="4" fillId="15" borderId="1" xfId="0" applyFont="1" applyFill="1" applyBorder="1" applyAlignment="1">
      <alignment horizontal="left" vertical="top" wrapText="1"/>
    </xf>
    <xf numFmtId="0" fontId="7" fillId="25" borderId="1" xfId="0" applyFont="1" applyFill="1" applyBorder="1" applyAlignment="1">
      <alignment horizontal="left" vertical="top" wrapText="1"/>
    </xf>
    <xf numFmtId="44" fontId="0" fillId="0" borderId="0" xfId="2" applyFont="1"/>
    <xf numFmtId="0" fontId="2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top" wrapText="1" indent="1"/>
    </xf>
    <xf numFmtId="164" fontId="6" fillId="0" borderId="1" xfId="0" applyNumberFormat="1" applyFont="1" applyBorder="1" applyAlignment="1">
      <alignment horizontal="left" vertical="top" wrapText="1" indent="1"/>
    </xf>
    <xf numFmtId="4" fontId="6" fillId="0" borderId="1" xfId="0" applyNumberFormat="1" applyFont="1" applyBorder="1" applyAlignment="1">
      <alignment horizontal="left" vertical="top" wrapText="1" indent="1"/>
    </xf>
    <xf numFmtId="0" fontId="0" fillId="0" borderId="1" xfId="0" applyBorder="1" applyAlignment="1" applyProtection="1">
      <alignment horizontal="left" wrapText="1" indent="1"/>
      <protection locked="0"/>
    </xf>
    <xf numFmtId="4" fontId="9" fillId="0" borderId="1" xfId="0" applyNumberFormat="1" applyFont="1" applyBorder="1" applyAlignment="1">
      <alignment horizontal="left" vertical="top" wrapText="1" indent="1"/>
    </xf>
    <xf numFmtId="4" fontId="1" fillId="0" borderId="1" xfId="0" applyNumberFormat="1" applyFont="1" applyBorder="1" applyAlignment="1">
      <alignment horizontal="left" vertical="center" wrapText="1" indent="1"/>
    </xf>
    <xf numFmtId="10" fontId="0" fillId="0" borderId="0" xfId="1" applyNumberFormat="1" applyFont="1"/>
    <xf numFmtId="4" fontId="5" fillId="0" borderId="1" xfId="0" applyNumberFormat="1" applyFont="1" applyBorder="1" applyAlignment="1">
      <alignment horizontal="right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left" vertical="top" wrapText="1"/>
    </xf>
    <xf numFmtId="0" fontId="6" fillId="18" borderId="13" xfId="0" applyFont="1" applyFill="1" applyBorder="1" applyAlignment="1">
      <alignment horizontal="left" vertical="top" wrapText="1"/>
    </xf>
    <xf numFmtId="4" fontId="6" fillId="19" borderId="13" xfId="0" applyNumberFormat="1" applyFont="1" applyFill="1" applyBorder="1" applyAlignment="1">
      <alignment horizontal="right" vertical="top" wrapText="1"/>
    </xf>
    <xf numFmtId="4" fontId="5" fillId="20" borderId="13" xfId="0" applyNumberFormat="1" applyFont="1" applyFill="1" applyBorder="1" applyAlignment="1">
      <alignment horizontal="right" vertical="top" wrapText="1"/>
    </xf>
    <xf numFmtId="0" fontId="0" fillId="21" borderId="13" xfId="0" applyFill="1" applyBorder="1" applyAlignment="1" applyProtection="1">
      <alignment wrapText="1"/>
      <protection locked="0"/>
    </xf>
    <xf numFmtId="0" fontId="0" fillId="22" borderId="13" xfId="0" applyFill="1" applyBorder="1" applyAlignment="1" applyProtection="1">
      <alignment wrapText="1"/>
      <protection locked="0"/>
    </xf>
    <xf numFmtId="0" fontId="0" fillId="23" borderId="13" xfId="0" applyFill="1" applyBorder="1" applyAlignment="1" applyProtection="1">
      <alignment wrapText="1"/>
      <protection locked="0"/>
    </xf>
    <xf numFmtId="4" fontId="5" fillId="24" borderId="13" xfId="0" applyNumberFormat="1" applyFont="1" applyFill="1" applyBorder="1" applyAlignment="1">
      <alignment horizontal="right" vertical="center" wrapText="1"/>
    </xf>
    <xf numFmtId="167" fontId="6" fillId="19" borderId="13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0" fillId="50" borderId="9" xfId="0" applyFill="1" applyBorder="1" applyAlignment="1" applyProtection="1">
      <alignment horizontal="center" wrapText="1"/>
      <protection locked="0"/>
    </xf>
    <xf numFmtId="0" fontId="0" fillId="50" borderId="10" xfId="0" applyFill="1" applyBorder="1" applyAlignment="1" applyProtection="1">
      <alignment horizontal="center" wrapText="1"/>
      <protection locked="0"/>
    </xf>
    <xf numFmtId="0" fontId="7" fillId="37" borderId="2" xfId="0" applyFont="1" applyFill="1" applyBorder="1" applyAlignment="1">
      <alignment horizontal="center" vertical="center" wrapText="1"/>
    </xf>
    <xf numFmtId="0" fontId="11" fillId="39" borderId="2" xfId="0" applyFont="1" applyFill="1" applyBorder="1" applyAlignment="1">
      <alignment horizontal="left" vertical="center" wrapText="1"/>
    </xf>
    <xf numFmtId="0" fontId="10" fillId="40" borderId="2" xfId="0" applyFont="1" applyFill="1" applyBorder="1" applyAlignment="1">
      <alignment horizontal="left" vertical="center" wrapText="1"/>
    </xf>
    <xf numFmtId="4" fontId="10" fillId="41" borderId="2" xfId="0" applyNumberFormat="1" applyFont="1" applyFill="1" applyBorder="1" applyAlignment="1">
      <alignment horizontal="right" vertical="center" wrapText="1"/>
    </xf>
    <xf numFmtId="165" fontId="12" fillId="42" borderId="4" xfId="0" applyNumberFormat="1" applyFont="1" applyFill="1" applyBorder="1" applyAlignment="1">
      <alignment horizontal="right" vertical="center" wrapText="1"/>
    </xf>
    <xf numFmtId="4" fontId="10" fillId="44" borderId="2" xfId="0" applyNumberFormat="1" applyFont="1" applyFill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6" fillId="53" borderId="6" xfId="0" applyNumberFormat="1" applyFont="1" applyFill="1" applyBorder="1" applyAlignment="1">
      <alignment horizontal="right" vertical="center" wrapText="1"/>
    </xf>
    <xf numFmtId="4" fontId="10" fillId="54" borderId="4" xfId="0" applyNumberFormat="1" applyFont="1" applyFill="1" applyBorder="1" applyAlignment="1">
      <alignment horizontal="right" vertical="center" wrapText="1"/>
    </xf>
    <xf numFmtId="0" fontId="4" fillId="15" borderId="1" xfId="0" applyFont="1" applyFill="1" applyBorder="1" applyAlignment="1">
      <alignment horizontal="left" vertical="top" wrapText="1"/>
    </xf>
    <xf numFmtId="0" fontId="7" fillId="25" borderId="1" xfId="0" applyFont="1" applyFill="1" applyBorder="1" applyAlignment="1">
      <alignment horizontal="left" vertical="top" wrapText="1"/>
    </xf>
    <xf numFmtId="0" fontId="8" fillId="26" borderId="2" xfId="0" applyFont="1" applyFill="1" applyBorder="1" applyAlignment="1">
      <alignment horizontal="left" vertical="center" wrapText="1"/>
    </xf>
    <xf numFmtId="0" fontId="9" fillId="27" borderId="2" xfId="0" applyFont="1" applyFill="1" applyBorder="1" applyAlignment="1">
      <alignment horizontal="left" vertical="center" wrapText="1"/>
    </xf>
    <xf numFmtId="0" fontId="9" fillId="33" borderId="2" xfId="0" applyFont="1" applyFill="1" applyBorder="1" applyAlignment="1">
      <alignment horizontal="right" vertical="top" wrapText="1"/>
    </xf>
    <xf numFmtId="0" fontId="1" fillId="35" borderId="2" xfId="0" applyFont="1" applyFill="1" applyBorder="1" applyAlignment="1">
      <alignment horizontal="right" vertical="center" wrapText="1"/>
    </xf>
    <xf numFmtId="0" fontId="8" fillId="36" borderId="1" xfId="0" applyFont="1" applyFill="1" applyBorder="1" applyAlignment="1">
      <alignment horizontal="right" vertical="center" wrapText="1"/>
    </xf>
    <xf numFmtId="0" fontId="13" fillId="65" borderId="1" xfId="0" applyFont="1" applyFill="1" applyBorder="1" applyAlignment="1">
      <alignment horizontal="left" vertical="center" wrapText="1"/>
    </xf>
    <xf numFmtId="166" fontId="10" fillId="67" borderId="2" xfId="0" applyNumberFormat="1" applyFont="1" applyFill="1" applyBorder="1" applyAlignment="1">
      <alignment horizontal="right" vertical="top" wrapText="1"/>
    </xf>
    <xf numFmtId="4" fontId="10" fillId="61" borderId="2" xfId="0" applyNumberFormat="1" applyFont="1" applyFill="1" applyBorder="1" applyAlignment="1">
      <alignment horizontal="right" vertical="top" wrapText="1"/>
    </xf>
    <xf numFmtId="0" fontId="1" fillId="66" borderId="2" xfId="0" applyFont="1" applyFill="1" applyBorder="1" applyAlignment="1">
      <alignment horizontal="center" vertical="center" wrapText="1"/>
    </xf>
    <xf numFmtId="4" fontId="8" fillId="63" borderId="2" xfId="0" applyNumberFormat="1" applyFont="1" applyFill="1" applyBorder="1" applyAlignment="1">
      <alignment horizontal="right" vertical="top" wrapText="1"/>
    </xf>
    <xf numFmtId="4" fontId="13" fillId="69" borderId="1" xfId="0" applyNumberFormat="1" applyFont="1" applyFill="1" applyBorder="1" applyAlignment="1">
      <alignment horizontal="right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jp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4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6.png"/><Relationship Id="rId1" Type="http://schemas.openxmlformats.org/officeDocument/2006/relationships/image" Target="../media/image15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30517424" name="Picture">
          <a:extLst>
            <a:ext uri="{FF2B5EF4-FFF2-40B4-BE49-F238E27FC236}">
              <a16:creationId xmlns:a16="http://schemas.microsoft.com/office/drawing/2014/main" id="{00000000-0008-0000-0000-0000B089C7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548640</xdr:colOff>
      <xdr:row>13</xdr:row>
      <xdr:rowOff>78083</xdr:rowOff>
    </xdr:from>
    <xdr:to>
      <xdr:col>3</xdr:col>
      <xdr:colOff>678179</xdr:colOff>
      <xdr:row>16</xdr:row>
      <xdr:rowOff>105628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E26E59-B22E-BBD9-C680-F70020CFB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160" y="3491843"/>
          <a:ext cx="1699259" cy="576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895643486" name="Picture">
          <a:extLst>
            <a:ext uri="{FF2B5EF4-FFF2-40B4-BE49-F238E27FC236}">
              <a16:creationId xmlns:a16="http://schemas.microsoft.com/office/drawing/2014/main" id="{00000000-0008-0000-0100-00005E6F623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525780</xdr:colOff>
      <xdr:row>57</xdr:row>
      <xdr:rowOff>152400</xdr:rowOff>
    </xdr:from>
    <xdr:to>
      <xdr:col>6</xdr:col>
      <xdr:colOff>731519</xdr:colOff>
      <xdr:row>60</xdr:row>
      <xdr:rowOff>179945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FE8431-B0C6-471F-991D-26E33327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260" y="12725400"/>
          <a:ext cx="1699259" cy="576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777060311" name="Picture">
          <a:extLst>
            <a:ext uri="{FF2B5EF4-FFF2-40B4-BE49-F238E27FC236}">
              <a16:creationId xmlns:a16="http://schemas.microsoft.com/office/drawing/2014/main" id="{00000000-0008-0000-0600-0000D7C9EB6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1699259</xdr:colOff>
      <xdr:row>24</xdr:row>
      <xdr:rowOff>27545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68D549-8387-448C-81CC-6CBDFA633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4229100"/>
          <a:ext cx="1699259" cy="576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1314450</xdr:colOff>
      <xdr:row>1</xdr:row>
      <xdr:rowOff>0</xdr:rowOff>
    </xdr:to>
    <xdr:pic>
      <xdr:nvPicPr>
        <xdr:cNvPr id="1293031441" name="Picture">
          <a:extLst>
            <a:ext uri="{FF2B5EF4-FFF2-40B4-BE49-F238E27FC236}">
              <a16:creationId xmlns:a16="http://schemas.microsoft.com/office/drawing/2014/main" id="{00000000-0008-0000-0200-00001118124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188</xdr:row>
      <xdr:rowOff>22860</xdr:rowOff>
    </xdr:from>
    <xdr:to>
      <xdr:col>5</xdr:col>
      <xdr:colOff>251459</xdr:colOff>
      <xdr:row>191</xdr:row>
      <xdr:rowOff>50405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15A536A-1E8D-4D22-8570-599105F72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57317640"/>
          <a:ext cx="1699259" cy="5761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543887172" name="Picture">
          <a:extLst>
            <a:ext uri="{FF2B5EF4-FFF2-40B4-BE49-F238E27FC236}">
              <a16:creationId xmlns:a16="http://schemas.microsoft.com/office/drawing/2014/main" id="{00000000-0008-0000-0300-000044D905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19049</xdr:rowOff>
    </xdr:from>
    <xdr:to>
      <xdr:col>6</xdr:col>
      <xdr:colOff>800100</xdr:colOff>
      <xdr:row>421</xdr:row>
      <xdr:rowOff>104774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2DE05D-3827-4A14-9447-A3A438C9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716349"/>
          <a:ext cx="7639050" cy="471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28575</xdr:rowOff>
    </xdr:from>
    <xdr:to>
      <xdr:col>6</xdr:col>
      <xdr:colOff>819150</xdr:colOff>
      <xdr:row>470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1B053D-83F8-4A86-8ACE-50D480BA5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555675"/>
          <a:ext cx="7658100" cy="5295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7</xdr:col>
      <xdr:colOff>57149</xdr:colOff>
      <xdr:row>306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101C7B-D1B9-493B-8700-1E5AA7D0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532625"/>
          <a:ext cx="7724774" cy="415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6</xdr:col>
      <xdr:colOff>790575</xdr:colOff>
      <xdr:row>333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91672A7-E1FB-48EB-A2D3-D585C626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4971275"/>
          <a:ext cx="7629525" cy="5314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6</xdr:col>
      <xdr:colOff>723900</xdr:colOff>
      <xdr:row>351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7CC616C-4FF5-4C39-98D5-CF6788C1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80600550"/>
          <a:ext cx="7562850" cy="527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6</xdr:col>
      <xdr:colOff>819150</xdr:colOff>
      <xdr:row>375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B4F038E-3C6F-467F-9D88-D320D3048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6106000"/>
          <a:ext cx="7658100" cy="4343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7</xdr:col>
      <xdr:colOff>19049</xdr:colOff>
      <xdr:row>203</xdr:row>
      <xdr:rowOff>180483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5040962-E0B4-46FD-9803-1260E71D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3968650"/>
          <a:ext cx="7686674" cy="3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6</xdr:col>
      <xdr:colOff>819150</xdr:colOff>
      <xdr:row>246</xdr:row>
      <xdr:rowOff>38100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C7409A0A-6B3E-42E6-85ED-F25220FC1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2245875"/>
          <a:ext cx="7658100" cy="5181600"/>
        </a:xfrm>
        <a:prstGeom prst="rect">
          <a:avLst/>
        </a:prstGeom>
      </xdr:spPr>
    </xdr:pic>
    <xdr:clientData/>
  </xdr:twoCellAnchor>
  <xdr:twoCellAnchor editAs="oneCell">
    <xdr:from>
      <xdr:col>1</xdr:col>
      <xdr:colOff>548640</xdr:colOff>
      <xdr:row>627</xdr:row>
      <xdr:rowOff>15240</xdr:rowOff>
    </xdr:from>
    <xdr:to>
      <xdr:col>1</xdr:col>
      <xdr:colOff>2247899</xdr:colOff>
      <xdr:row>630</xdr:row>
      <xdr:rowOff>27545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F99C858-F04B-4A8D-842A-2823AA97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48940520"/>
          <a:ext cx="1699259" cy="5761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6824647" name="Picture">
          <a:extLst>
            <a:ext uri="{FF2B5EF4-FFF2-40B4-BE49-F238E27FC236}">
              <a16:creationId xmlns:a16="http://schemas.microsoft.com/office/drawing/2014/main" id="{00000000-0008-0000-0400-0000C7AEEE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56</xdr:row>
      <xdr:rowOff>137160</xdr:rowOff>
    </xdr:from>
    <xdr:to>
      <xdr:col>1</xdr:col>
      <xdr:colOff>2225039</xdr:colOff>
      <xdr:row>59</xdr:row>
      <xdr:rowOff>157085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B79758-3F46-4A2B-9186-46BFDF5F4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" y="12824460"/>
          <a:ext cx="1699259" cy="5761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640464322" name="Picture">
          <a:extLst>
            <a:ext uri="{FF2B5EF4-FFF2-40B4-BE49-F238E27FC236}">
              <a16:creationId xmlns:a16="http://schemas.microsoft.com/office/drawing/2014/main" id="{00000000-0008-0000-0700-0000C27FC76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1565603539" name="Picture">
          <a:extLst>
            <a:ext uri="{FF2B5EF4-FFF2-40B4-BE49-F238E27FC236}">
              <a16:creationId xmlns:a16="http://schemas.microsoft.com/office/drawing/2014/main" id="{00000000-0008-0000-0700-0000D33651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2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1448674584" name="Picture">
          <a:extLst>
            <a:ext uri="{FF2B5EF4-FFF2-40B4-BE49-F238E27FC236}">
              <a16:creationId xmlns:a16="http://schemas.microsoft.com/office/drawing/2014/main" id="{00000000-0008-0000-0700-00001805595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2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2354580</xdr:colOff>
      <xdr:row>52</xdr:row>
      <xdr:rowOff>30480</xdr:rowOff>
    </xdr:from>
    <xdr:to>
      <xdr:col>1</xdr:col>
      <xdr:colOff>4053839</xdr:colOff>
      <xdr:row>55</xdr:row>
      <xdr:rowOff>58025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8CCC5D-7FA2-4579-AAC7-EB3A2749B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0" y="10424160"/>
          <a:ext cx="1699259" cy="5761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593988280" name="Picture">
          <a:extLst>
            <a:ext uri="{FF2B5EF4-FFF2-40B4-BE49-F238E27FC236}">
              <a16:creationId xmlns:a16="http://schemas.microsoft.com/office/drawing/2014/main" id="{00000000-0008-0000-0800-0000B854025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670560</xdr:colOff>
      <xdr:row>82</xdr:row>
      <xdr:rowOff>45720</xdr:rowOff>
    </xdr:from>
    <xdr:to>
      <xdr:col>1</xdr:col>
      <xdr:colOff>2369819</xdr:colOff>
      <xdr:row>85</xdr:row>
      <xdr:rowOff>73265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A57689-E967-44C4-89CF-B461AD44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4531340"/>
          <a:ext cx="1699259" cy="57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2"/>
  <sheetViews>
    <sheetView topLeftCell="A10" workbookViewId="0">
      <selection activeCell="E25" sqref="E25"/>
    </sheetView>
  </sheetViews>
  <sheetFormatPr defaultRowHeight="14.4"/>
  <cols>
    <col min="1" max="1" width="9.33203125" customWidth="1"/>
    <col min="2" max="2" width="62.44140625" customWidth="1"/>
    <col min="3" max="3" width="22.88671875" customWidth="1"/>
    <col min="4" max="4" width="12.44140625" customWidth="1"/>
    <col min="5" max="5" width="8.33203125" customWidth="1"/>
  </cols>
  <sheetData>
    <row r="1" spans="1:5" ht="44.1" customHeight="1">
      <c r="A1" s="100"/>
      <c r="B1" s="100"/>
      <c r="C1" s="100"/>
      <c r="D1" s="100"/>
      <c r="E1" s="100"/>
    </row>
    <row r="2" spans="1:5" ht="21.9" customHeight="1">
      <c r="A2" s="100"/>
      <c r="B2" s="100"/>
      <c r="C2" s="100"/>
      <c r="D2" s="100"/>
      <c r="E2" s="100"/>
    </row>
    <row r="3" spans="1:5" ht="15.9" customHeight="1">
      <c r="A3" s="100"/>
      <c r="B3" s="100"/>
      <c r="C3" s="100"/>
      <c r="D3" s="100"/>
      <c r="E3" s="100"/>
    </row>
    <row r="4" spans="1:5" ht="20.100000000000001" customHeight="1">
      <c r="A4" s="1" t="s">
        <v>0</v>
      </c>
      <c r="B4" s="99" t="s">
        <v>1</v>
      </c>
      <c r="C4" s="99"/>
      <c r="D4" s="2">
        <f>'PLANILHA ORCAMENTARIA'!J4</f>
        <v>43646.76</v>
      </c>
      <c r="E4" s="74">
        <f>D4/$D$12</f>
        <v>2.7199999999999998E-2</v>
      </c>
    </row>
    <row r="5" spans="1:5" ht="20.100000000000001" customHeight="1">
      <c r="A5" s="1" t="s">
        <v>2</v>
      </c>
      <c r="B5" s="99" t="s">
        <v>3</v>
      </c>
      <c r="C5" s="99"/>
      <c r="D5" s="2">
        <f>'PLANILHA ORCAMENTARIA'!J14</f>
        <v>126157.2</v>
      </c>
      <c r="E5" s="74">
        <f t="shared" ref="E5:E11" si="0">D5/$D$12</f>
        <v>7.8600000000000003E-2</v>
      </c>
    </row>
    <row r="6" spans="1:5" ht="20.100000000000001" customHeight="1">
      <c r="A6" s="1" t="s">
        <v>4</v>
      </c>
      <c r="B6" s="99" t="s">
        <v>5</v>
      </c>
      <c r="C6" s="99"/>
      <c r="D6" s="2">
        <f>'PLANILHA ORCAMENTARIA'!J24</f>
        <v>571825.6</v>
      </c>
      <c r="E6" s="74">
        <f t="shared" si="0"/>
        <v>0.35639999999999999</v>
      </c>
    </row>
    <row r="7" spans="1:5" ht="20.100000000000001" customHeight="1">
      <c r="A7" s="1" t="s">
        <v>6</v>
      </c>
      <c r="B7" s="99" t="s">
        <v>7</v>
      </c>
      <c r="C7" s="99"/>
      <c r="D7" s="2">
        <f>'PLANILHA ORCAMENTARIA'!J40</f>
        <v>102934</v>
      </c>
      <c r="E7" s="74">
        <f t="shared" si="0"/>
        <v>6.4199999999999993E-2</v>
      </c>
    </row>
    <row r="8" spans="1:5" ht="20.100000000000001" customHeight="1">
      <c r="A8" s="1" t="s">
        <v>8</v>
      </c>
      <c r="B8" s="99" t="s">
        <v>9</v>
      </c>
      <c r="C8" s="99"/>
      <c r="D8" s="2">
        <f>'PLANILHA ORCAMENTARIA'!J42</f>
        <v>542606.48</v>
      </c>
      <c r="E8" s="74">
        <f t="shared" si="0"/>
        <v>0.3382</v>
      </c>
    </row>
    <row r="9" spans="1:5" ht="20.100000000000001" customHeight="1">
      <c r="A9" s="1" t="s">
        <v>10</v>
      </c>
      <c r="B9" s="99" t="s">
        <v>11</v>
      </c>
      <c r="C9" s="99"/>
      <c r="D9" s="2">
        <f>'PLANILHA ORCAMENTARIA'!J48</f>
        <v>129160.75</v>
      </c>
      <c r="E9" s="74">
        <f t="shared" si="0"/>
        <v>8.0500000000000002E-2</v>
      </c>
    </row>
    <row r="10" spans="1:5" ht="20.100000000000001" customHeight="1">
      <c r="A10" s="1" t="s">
        <v>12</v>
      </c>
      <c r="B10" s="99" t="s">
        <v>13</v>
      </c>
      <c r="C10" s="99"/>
      <c r="D10" s="2">
        <f>'PLANILHA ORCAMENTARIA'!J53</f>
        <v>11242.58</v>
      </c>
      <c r="E10" s="74">
        <f t="shared" si="0"/>
        <v>7.0000000000000001E-3</v>
      </c>
    </row>
    <row r="11" spans="1:5" ht="20.100000000000001" customHeight="1">
      <c r="A11" s="1" t="s">
        <v>14</v>
      </c>
      <c r="B11" s="99" t="s">
        <v>15</v>
      </c>
      <c r="C11" s="99"/>
      <c r="D11" s="2">
        <f>'PLANILHA ORCAMENTARIA'!J55</f>
        <v>76834</v>
      </c>
      <c r="E11" s="74">
        <f t="shared" si="0"/>
        <v>4.7899999999999998E-2</v>
      </c>
    </row>
    <row r="12" spans="1:5" ht="15" customHeight="1">
      <c r="A12" s="3"/>
      <c r="B12" s="3"/>
      <c r="C12" s="4" t="s">
        <v>16</v>
      </c>
      <c r="D12" s="2">
        <f>SUM(D4:D11)</f>
        <v>1604407.37</v>
      </c>
      <c r="E12" s="74">
        <f>SUM(E4:E11)</f>
        <v>1</v>
      </c>
    </row>
  </sheetData>
  <mergeCells count="9">
    <mergeCell ref="B8:C8"/>
    <mergeCell ref="B9:C9"/>
    <mergeCell ref="B10:C10"/>
    <mergeCell ref="B11:C11"/>
    <mergeCell ref="A1:E3"/>
    <mergeCell ref="B4:C4"/>
    <mergeCell ref="B5:C5"/>
    <mergeCell ref="B6:C6"/>
    <mergeCell ref="B7:C7"/>
  </mergeCells>
  <pageMargins left="0" right="0" top="0" bottom="0" header="0" footer="0"/>
  <pageSetup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57"/>
  <sheetViews>
    <sheetView topLeftCell="B41" zoomScaleNormal="100" workbookViewId="0">
      <selection activeCell="F58" sqref="F58"/>
    </sheetView>
  </sheetViews>
  <sheetFormatPr defaultRowHeight="14.4"/>
  <cols>
    <col min="1" max="1" width="9.33203125" customWidth="1"/>
    <col min="2" max="2" width="13.44140625" customWidth="1"/>
    <col min="3" max="3" width="59.6640625" bestFit="1"/>
    <col min="4" max="4" width="12.44140625" customWidth="1"/>
    <col min="5" max="5" width="9.33203125" customWidth="1"/>
    <col min="6" max="10" width="12.44140625" customWidth="1"/>
    <col min="12" max="12" width="12.109375" bestFit="1" customWidth="1"/>
  </cols>
  <sheetData>
    <row r="1" spans="1:12" ht="89.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2" ht="12" customHeight="1">
      <c r="A2" s="102" t="s">
        <v>18</v>
      </c>
      <c r="B2" s="102" t="s">
        <v>19</v>
      </c>
      <c r="C2" s="102" t="s">
        <v>20</v>
      </c>
      <c r="D2" s="102" t="s">
        <v>21</v>
      </c>
      <c r="E2" s="102" t="s">
        <v>22</v>
      </c>
      <c r="F2" s="102" t="s">
        <v>23</v>
      </c>
      <c r="G2" s="102" t="s">
        <v>24</v>
      </c>
      <c r="H2" s="102"/>
      <c r="I2" s="102"/>
      <c r="J2" s="102" t="s">
        <v>25</v>
      </c>
    </row>
    <row r="3" spans="1:12" ht="9.9" customHeight="1">
      <c r="A3" s="102"/>
      <c r="B3" s="102"/>
      <c r="C3" s="102"/>
      <c r="D3" s="102"/>
      <c r="E3" s="102"/>
      <c r="F3" s="102"/>
      <c r="G3" s="6" t="s">
        <v>26</v>
      </c>
      <c r="H3" s="6" t="s">
        <v>27</v>
      </c>
      <c r="I3" s="6" t="s">
        <v>28</v>
      </c>
      <c r="J3" s="102"/>
    </row>
    <row r="4" spans="1:12" ht="20.100000000000001" customHeight="1">
      <c r="A4" s="7" t="s">
        <v>0</v>
      </c>
      <c r="B4" s="103" t="s">
        <v>1</v>
      </c>
      <c r="C4" s="103"/>
      <c r="D4" s="103"/>
      <c r="E4" s="103"/>
      <c r="F4" s="103"/>
      <c r="G4" s="103"/>
      <c r="H4" s="103"/>
      <c r="I4" s="103"/>
      <c r="J4" s="8">
        <f>SUM(J5:J13)</f>
        <v>43646.76</v>
      </c>
    </row>
    <row r="5" spans="1:12">
      <c r="A5" s="9" t="s">
        <v>29</v>
      </c>
      <c r="B5" s="10" t="s">
        <v>30</v>
      </c>
      <c r="C5" s="9" t="s">
        <v>31</v>
      </c>
      <c r="D5" s="10" t="s">
        <v>32</v>
      </c>
      <c r="E5" s="10" t="s">
        <v>33</v>
      </c>
      <c r="F5" s="51">
        <f>'MEMORIA DE CALCULO'!E5</f>
        <v>4.5</v>
      </c>
      <c r="G5" s="11">
        <v>187.01</v>
      </c>
      <c r="H5" s="11">
        <v>41.14</v>
      </c>
      <c r="I5" s="11">
        <v>228.15</v>
      </c>
      <c r="J5" s="11">
        <f>F5*I5</f>
        <v>1026.68</v>
      </c>
      <c r="L5" s="77">
        <f>1.22*G5</f>
        <v>228.15</v>
      </c>
    </row>
    <row r="6" spans="1:12">
      <c r="A6" s="9" t="s">
        <v>34</v>
      </c>
      <c r="B6" s="10" t="s">
        <v>35</v>
      </c>
      <c r="C6" s="9" t="s">
        <v>36</v>
      </c>
      <c r="D6" s="10" t="s">
        <v>37</v>
      </c>
      <c r="E6" s="10" t="s">
        <v>38</v>
      </c>
      <c r="F6" s="51">
        <f>'MEMORIA DE CALCULO'!D9</f>
        <v>980</v>
      </c>
      <c r="G6" s="11">
        <v>0.62</v>
      </c>
      <c r="H6" s="11">
        <v>0.14000000000000001</v>
      </c>
      <c r="I6" s="11">
        <v>0.76</v>
      </c>
      <c r="J6" s="11">
        <f t="shared" ref="J6:J13" si="0">F6*I6</f>
        <v>744.8</v>
      </c>
      <c r="L6" s="77">
        <f t="shared" ref="L6:L56" si="1">1.22*G6</f>
        <v>0.76</v>
      </c>
    </row>
    <row r="7" spans="1:12">
      <c r="A7" s="9" t="s">
        <v>39</v>
      </c>
      <c r="B7" s="10" t="s">
        <v>40</v>
      </c>
      <c r="C7" s="9" t="s">
        <v>41</v>
      </c>
      <c r="D7" s="10" t="s">
        <v>32</v>
      </c>
      <c r="E7" s="10" t="s">
        <v>42</v>
      </c>
      <c r="F7" s="51">
        <v>688</v>
      </c>
      <c r="G7" s="11">
        <v>5</v>
      </c>
      <c r="H7" s="11">
        <v>1.1000000000000001</v>
      </c>
      <c r="I7" s="11">
        <v>6.1</v>
      </c>
      <c r="J7" s="11">
        <f t="shared" si="0"/>
        <v>4196.8</v>
      </c>
      <c r="L7" s="77">
        <f t="shared" si="1"/>
        <v>6.1</v>
      </c>
    </row>
    <row r="8" spans="1:12" ht="15.6">
      <c r="A8" s="9" t="s">
        <v>43</v>
      </c>
      <c r="B8" s="10">
        <v>93207</v>
      </c>
      <c r="C8" s="9" t="s">
        <v>44</v>
      </c>
      <c r="D8" s="10" t="s">
        <v>37</v>
      </c>
      <c r="E8" s="10" t="s">
        <v>33</v>
      </c>
      <c r="F8" s="51">
        <v>8</v>
      </c>
      <c r="G8" s="11">
        <v>1125.06</v>
      </c>
      <c r="H8" s="11">
        <v>247.51</v>
      </c>
      <c r="I8" s="11">
        <v>1372.57</v>
      </c>
      <c r="J8" s="11">
        <f t="shared" si="0"/>
        <v>10980.56</v>
      </c>
      <c r="L8" s="77">
        <f t="shared" si="1"/>
        <v>1372.57</v>
      </c>
    </row>
    <row r="9" spans="1:12" ht="15.6">
      <c r="A9" s="9" t="s">
        <v>45</v>
      </c>
      <c r="B9" s="10">
        <v>93584</v>
      </c>
      <c r="C9" s="9" t="s">
        <v>46</v>
      </c>
      <c r="D9" s="10" t="s">
        <v>37</v>
      </c>
      <c r="E9" s="10" t="s">
        <v>33</v>
      </c>
      <c r="F9" s="51">
        <v>8</v>
      </c>
      <c r="G9" s="11">
        <v>933.35</v>
      </c>
      <c r="H9" s="11">
        <v>205.34</v>
      </c>
      <c r="I9" s="11">
        <v>1138.69</v>
      </c>
      <c r="J9" s="11">
        <f t="shared" si="0"/>
        <v>9109.52</v>
      </c>
      <c r="L9" s="77">
        <f t="shared" si="1"/>
        <v>1138.69</v>
      </c>
    </row>
    <row r="10" spans="1:12">
      <c r="A10" s="9" t="s">
        <v>47</v>
      </c>
      <c r="B10" s="10" t="s">
        <v>48</v>
      </c>
      <c r="C10" s="9" t="s">
        <v>49</v>
      </c>
      <c r="D10" s="10" t="s">
        <v>32</v>
      </c>
      <c r="E10" s="10" t="s">
        <v>50</v>
      </c>
      <c r="F10" s="51">
        <v>6</v>
      </c>
      <c r="G10" s="11">
        <v>950</v>
      </c>
      <c r="H10" s="11">
        <v>209</v>
      </c>
      <c r="I10" s="11">
        <v>1159</v>
      </c>
      <c r="J10" s="11">
        <f t="shared" si="0"/>
        <v>6954</v>
      </c>
      <c r="L10" s="77">
        <f t="shared" si="1"/>
        <v>1159</v>
      </c>
    </row>
    <row r="11" spans="1:12">
      <c r="A11" s="9" t="s">
        <v>51</v>
      </c>
      <c r="B11" s="10" t="s">
        <v>52</v>
      </c>
      <c r="C11" s="9" t="s">
        <v>53</v>
      </c>
      <c r="D11" s="10" t="s">
        <v>32</v>
      </c>
      <c r="E11" s="10" t="s">
        <v>54</v>
      </c>
      <c r="F11" s="51">
        <v>1</v>
      </c>
      <c r="G11" s="11">
        <v>3600.03</v>
      </c>
      <c r="H11" s="11">
        <v>792.01</v>
      </c>
      <c r="I11" s="11">
        <v>4392.04</v>
      </c>
      <c r="J11" s="11">
        <f t="shared" si="0"/>
        <v>4392.04</v>
      </c>
      <c r="L11" s="77">
        <f t="shared" si="1"/>
        <v>4392.04</v>
      </c>
    </row>
    <row r="12" spans="1:12">
      <c r="A12" s="9" t="s">
        <v>55</v>
      </c>
      <c r="B12" s="10" t="s">
        <v>56</v>
      </c>
      <c r="C12" s="9" t="s">
        <v>57</v>
      </c>
      <c r="D12" s="10" t="s">
        <v>32</v>
      </c>
      <c r="E12" s="10" t="s">
        <v>54</v>
      </c>
      <c r="F12" s="51">
        <v>1</v>
      </c>
      <c r="G12" s="11">
        <v>1676.69</v>
      </c>
      <c r="H12" s="11">
        <v>368.87</v>
      </c>
      <c r="I12" s="11">
        <v>2045.56</v>
      </c>
      <c r="J12" s="11">
        <f t="shared" si="0"/>
        <v>2045.56</v>
      </c>
      <c r="L12" s="77">
        <f t="shared" si="1"/>
        <v>2045.56</v>
      </c>
    </row>
    <row r="13" spans="1:12">
      <c r="A13" s="9" t="s">
        <v>58</v>
      </c>
      <c r="B13" s="10" t="s">
        <v>59</v>
      </c>
      <c r="C13" s="9" t="s">
        <v>60</v>
      </c>
      <c r="D13" s="10" t="s">
        <v>32</v>
      </c>
      <c r="E13" s="10" t="s">
        <v>42</v>
      </c>
      <c r="F13" s="51">
        <f>'MEMORIA DE CALCULO'!D51</f>
        <v>688</v>
      </c>
      <c r="G13" s="11">
        <v>5</v>
      </c>
      <c r="H13" s="11">
        <v>1.1000000000000001</v>
      </c>
      <c r="I13" s="11">
        <v>6.1</v>
      </c>
      <c r="J13" s="11">
        <f t="shared" si="0"/>
        <v>4196.8</v>
      </c>
      <c r="L13" s="77">
        <f t="shared" si="1"/>
        <v>6.1</v>
      </c>
    </row>
    <row r="14" spans="1:12" ht="20.100000000000001" customHeight="1">
      <c r="A14" s="7" t="s">
        <v>2</v>
      </c>
      <c r="B14" s="103" t="s">
        <v>3</v>
      </c>
      <c r="C14" s="103"/>
      <c r="D14" s="103"/>
      <c r="E14" s="103"/>
      <c r="F14" s="103"/>
      <c r="G14" s="103"/>
      <c r="H14" s="103"/>
      <c r="I14" s="103"/>
      <c r="J14" s="8">
        <f>J15+J19+J22</f>
        <v>126157.2</v>
      </c>
      <c r="L14" s="77"/>
    </row>
    <row r="15" spans="1:12" ht="20.100000000000001" customHeight="1">
      <c r="A15" s="7" t="s">
        <v>61</v>
      </c>
      <c r="B15" s="103" t="s">
        <v>62</v>
      </c>
      <c r="C15" s="103"/>
      <c r="D15" s="103"/>
      <c r="E15" s="103"/>
      <c r="F15" s="103"/>
      <c r="G15" s="103"/>
      <c r="H15" s="103"/>
      <c r="I15" s="103"/>
      <c r="J15" s="8">
        <f>SUM(J16:J18)</f>
        <v>97530.62</v>
      </c>
      <c r="L15" s="77"/>
    </row>
    <row r="16" spans="1:12" ht="15.6">
      <c r="A16" s="9" t="s">
        <v>63</v>
      </c>
      <c r="B16" s="10">
        <v>5501875</v>
      </c>
      <c r="C16" s="9" t="s">
        <v>728</v>
      </c>
      <c r="D16" s="10" t="s">
        <v>690</v>
      </c>
      <c r="E16" s="10" t="s">
        <v>64</v>
      </c>
      <c r="F16" s="51">
        <f>'MEMORIA DE CALCULO'!E55</f>
        <v>2462.77</v>
      </c>
      <c r="G16" s="11">
        <v>9.27</v>
      </c>
      <c r="H16" s="11">
        <f>22%*G16</f>
        <v>2.04</v>
      </c>
      <c r="I16" s="11">
        <f>G16*1.22</f>
        <v>11.31</v>
      </c>
      <c r="J16" s="11">
        <f>F16*I16</f>
        <v>27853.93</v>
      </c>
      <c r="L16" s="77">
        <f t="shared" si="1"/>
        <v>11.31</v>
      </c>
    </row>
    <row r="17" spans="1:12" ht="15.6">
      <c r="A17" s="9" t="s">
        <v>65</v>
      </c>
      <c r="B17" s="10">
        <v>96385</v>
      </c>
      <c r="C17" s="9" t="s">
        <v>67</v>
      </c>
      <c r="D17" s="10" t="s">
        <v>37</v>
      </c>
      <c r="E17" s="10" t="s">
        <v>64</v>
      </c>
      <c r="F17" s="51">
        <f>'MEMORIA DE CALCULO'!D59</f>
        <v>2462.77</v>
      </c>
      <c r="G17" s="11">
        <v>11.82</v>
      </c>
      <c r="H17" s="11">
        <v>2.6</v>
      </c>
      <c r="I17" s="11">
        <v>14.42</v>
      </c>
      <c r="J17" s="11">
        <f t="shared" ref="J17:J18" si="2">F17*I17</f>
        <v>35513.14</v>
      </c>
      <c r="L17" s="77">
        <f t="shared" si="1"/>
        <v>14.42</v>
      </c>
    </row>
    <row r="18" spans="1:12">
      <c r="A18" s="9" t="s">
        <v>66</v>
      </c>
      <c r="B18" s="10">
        <v>5915321</v>
      </c>
      <c r="C18" s="9" t="s">
        <v>711</v>
      </c>
      <c r="D18" s="10" t="s">
        <v>690</v>
      </c>
      <c r="E18" s="10" t="s">
        <v>95</v>
      </c>
      <c r="F18" s="51">
        <f>'MEMORIA DE CALCULO'!F63</f>
        <v>50240.51</v>
      </c>
      <c r="G18" s="11">
        <v>0.56000000000000005</v>
      </c>
      <c r="H18" s="11">
        <f>22%*G18</f>
        <v>0.12</v>
      </c>
      <c r="I18" s="11">
        <f>G18*1.22</f>
        <v>0.68</v>
      </c>
      <c r="J18" s="11">
        <f t="shared" si="2"/>
        <v>34163.550000000003</v>
      </c>
      <c r="L18" s="77"/>
    </row>
    <row r="19" spans="1:12" ht="20.100000000000001" customHeight="1">
      <c r="A19" s="7" t="s">
        <v>68</v>
      </c>
      <c r="B19" s="103" t="s">
        <v>69</v>
      </c>
      <c r="C19" s="103"/>
      <c r="D19" s="103"/>
      <c r="E19" s="103"/>
      <c r="F19" s="103"/>
      <c r="G19" s="103"/>
      <c r="H19" s="103"/>
      <c r="I19" s="103"/>
      <c r="J19" s="8">
        <f>SUM(J20:J21)</f>
        <v>27997.4</v>
      </c>
      <c r="L19" s="77"/>
    </row>
    <row r="20" spans="1:12">
      <c r="A20" s="9" t="s">
        <v>70</v>
      </c>
      <c r="B20" s="10" t="s">
        <v>71</v>
      </c>
      <c r="C20" s="9" t="s">
        <v>72</v>
      </c>
      <c r="D20" s="10" t="s">
        <v>32</v>
      </c>
      <c r="E20" s="10" t="s">
        <v>38</v>
      </c>
      <c r="F20" s="51">
        <v>11.6</v>
      </c>
      <c r="G20" s="11">
        <v>1194.96</v>
      </c>
      <c r="H20" s="11">
        <v>262.89</v>
      </c>
      <c r="I20" s="11">
        <v>1457.85</v>
      </c>
      <c r="J20" s="11">
        <f>F20*I20</f>
        <v>16911.060000000001</v>
      </c>
      <c r="L20" s="77">
        <f t="shared" si="1"/>
        <v>1457.85</v>
      </c>
    </row>
    <row r="21" spans="1:12" ht="15.6">
      <c r="A21" s="9" t="s">
        <v>73</v>
      </c>
      <c r="B21" s="10">
        <v>102743</v>
      </c>
      <c r="C21" s="9" t="s">
        <v>74</v>
      </c>
      <c r="D21" s="10" t="s">
        <v>37</v>
      </c>
      <c r="E21" s="10" t="s">
        <v>54</v>
      </c>
      <c r="F21" s="51">
        <f>'MEMORIA DE CALCULO'!D71</f>
        <v>2</v>
      </c>
      <c r="G21" s="11">
        <v>4543.58</v>
      </c>
      <c r="H21" s="11">
        <v>999.59</v>
      </c>
      <c r="I21" s="11">
        <v>5543.17</v>
      </c>
      <c r="J21" s="11">
        <f>F21*I21</f>
        <v>11086.34</v>
      </c>
      <c r="L21" s="77">
        <f t="shared" si="1"/>
        <v>5543.17</v>
      </c>
    </row>
    <row r="22" spans="1:12" ht="20.100000000000001" customHeight="1">
      <c r="A22" s="7" t="s">
        <v>75</v>
      </c>
      <c r="B22" s="103" t="s">
        <v>76</v>
      </c>
      <c r="C22" s="103"/>
      <c r="D22" s="103"/>
      <c r="E22" s="103"/>
      <c r="F22" s="103"/>
      <c r="G22" s="103"/>
      <c r="H22" s="103"/>
      <c r="I22" s="103"/>
      <c r="J22" s="8">
        <f>J23</f>
        <v>629.17999999999995</v>
      </c>
      <c r="L22" s="77"/>
    </row>
    <row r="23" spans="1:12" ht="15.6">
      <c r="A23" s="9" t="s">
        <v>77</v>
      </c>
      <c r="B23" s="10" t="s">
        <v>78</v>
      </c>
      <c r="C23" s="9" t="s">
        <v>79</v>
      </c>
      <c r="D23" s="10" t="s">
        <v>32</v>
      </c>
      <c r="E23" s="10" t="s">
        <v>38</v>
      </c>
      <c r="F23" s="51">
        <v>23.2</v>
      </c>
      <c r="G23" s="11">
        <v>22.23</v>
      </c>
      <c r="H23" s="11">
        <v>4.8899999999999997</v>
      </c>
      <c r="I23" s="11">
        <v>27.12</v>
      </c>
      <c r="J23" s="11">
        <f>F23*I23</f>
        <v>629.17999999999995</v>
      </c>
      <c r="L23" s="77">
        <f t="shared" si="1"/>
        <v>27.12</v>
      </c>
    </row>
    <row r="24" spans="1:12" ht="20.100000000000001" customHeight="1">
      <c r="A24" s="7" t="s">
        <v>4</v>
      </c>
      <c r="B24" s="103" t="s">
        <v>5</v>
      </c>
      <c r="C24" s="103"/>
      <c r="D24" s="103"/>
      <c r="E24" s="103"/>
      <c r="F24" s="103"/>
      <c r="G24" s="103"/>
      <c r="H24" s="103"/>
      <c r="I24" s="103"/>
      <c r="J24" s="8">
        <f>J25+J31+J35</f>
        <v>571825.6</v>
      </c>
      <c r="L24" s="77"/>
    </row>
    <row r="25" spans="1:12" ht="20.100000000000001" customHeight="1">
      <c r="A25" s="7" t="s">
        <v>80</v>
      </c>
      <c r="B25" s="103" t="s">
        <v>81</v>
      </c>
      <c r="C25" s="103"/>
      <c r="D25" s="103"/>
      <c r="E25" s="103"/>
      <c r="F25" s="103"/>
      <c r="G25" s="103"/>
      <c r="H25" s="103"/>
      <c r="I25" s="103"/>
      <c r="J25" s="8">
        <f>SUM(J26:J30)</f>
        <v>236932.69</v>
      </c>
      <c r="L25" s="77"/>
    </row>
    <row r="26" spans="1:12">
      <c r="A26" s="9" t="s">
        <v>82</v>
      </c>
      <c r="B26" s="10">
        <v>4011209</v>
      </c>
      <c r="C26" s="9" t="s">
        <v>83</v>
      </c>
      <c r="D26" s="10" t="s">
        <v>32</v>
      </c>
      <c r="E26" s="10" t="s">
        <v>33</v>
      </c>
      <c r="F26" s="51">
        <f>'MEMORIA DE CALCULO'!E79</f>
        <v>8820</v>
      </c>
      <c r="G26" s="11">
        <v>1.1200000000000001</v>
      </c>
      <c r="H26" s="11">
        <f>22%*G26</f>
        <v>0.25</v>
      </c>
      <c r="I26" s="11">
        <f>G26*1.22</f>
        <v>1.37</v>
      </c>
      <c r="J26" s="11">
        <f>F26*I26</f>
        <v>12083.4</v>
      </c>
      <c r="L26" s="77">
        <f t="shared" si="1"/>
        <v>1.37</v>
      </c>
    </row>
    <row r="27" spans="1:12" ht="15.6">
      <c r="A27" s="9" t="s">
        <v>84</v>
      </c>
      <c r="B27" s="10">
        <v>4011256</v>
      </c>
      <c r="C27" s="9" t="s">
        <v>706</v>
      </c>
      <c r="D27" s="10" t="s">
        <v>690</v>
      </c>
      <c r="E27" s="10" t="s">
        <v>64</v>
      </c>
      <c r="F27" s="51">
        <f>'MEMORIA DE CALCULO'!F83</f>
        <v>1323</v>
      </c>
      <c r="G27" s="11">
        <v>66.930000000000007</v>
      </c>
      <c r="H27" s="11">
        <f>22%*G27</f>
        <v>14.72</v>
      </c>
      <c r="I27" s="11">
        <f>G27*1.22</f>
        <v>81.650000000000006</v>
      </c>
      <c r="J27" s="11">
        <f t="shared" ref="J27:J29" si="3">F27*I27</f>
        <v>108022.95</v>
      </c>
      <c r="L27" s="77">
        <f t="shared" si="1"/>
        <v>81.650000000000006</v>
      </c>
    </row>
    <row r="28" spans="1:12" ht="15.6">
      <c r="A28" s="9" t="s">
        <v>85</v>
      </c>
      <c r="B28" s="10">
        <v>4011228</v>
      </c>
      <c r="C28" s="9" t="s">
        <v>707</v>
      </c>
      <c r="D28" s="10" t="s">
        <v>690</v>
      </c>
      <c r="E28" s="10" t="s">
        <v>64</v>
      </c>
      <c r="F28" s="51">
        <f>'MEMORIA DE CALCULO'!F87</f>
        <v>1764</v>
      </c>
      <c r="G28" s="11">
        <v>12.51</v>
      </c>
      <c r="H28" s="11">
        <f>22%*G28</f>
        <v>2.75</v>
      </c>
      <c r="I28" s="11">
        <f>G28*1.22</f>
        <v>15.26</v>
      </c>
      <c r="J28" s="11">
        <f t="shared" si="3"/>
        <v>26918.639999999999</v>
      </c>
      <c r="L28" s="77">
        <f t="shared" si="1"/>
        <v>15.26</v>
      </c>
    </row>
    <row r="29" spans="1:12">
      <c r="A29" s="9" t="s">
        <v>86</v>
      </c>
      <c r="B29" s="10">
        <v>5915321</v>
      </c>
      <c r="C29" s="9" t="s">
        <v>711</v>
      </c>
      <c r="D29" s="10" t="s">
        <v>690</v>
      </c>
      <c r="E29" s="10" t="s">
        <v>95</v>
      </c>
      <c r="F29" s="51">
        <f>'MEMORIA DE CALCULO'!G91</f>
        <v>60380.74</v>
      </c>
      <c r="G29" s="11">
        <v>0.56000000000000005</v>
      </c>
      <c r="H29" s="11">
        <f>22%*G29</f>
        <v>0.12</v>
      </c>
      <c r="I29" s="11">
        <f>G29*1.22</f>
        <v>0.68</v>
      </c>
      <c r="J29" s="11">
        <f t="shared" si="3"/>
        <v>41058.9</v>
      </c>
      <c r="L29" s="77">
        <f t="shared" si="1"/>
        <v>0.68</v>
      </c>
    </row>
    <row r="30" spans="1:12">
      <c r="A30" s="9" t="s">
        <v>712</v>
      </c>
      <c r="B30" s="10">
        <v>5915321</v>
      </c>
      <c r="C30" s="9" t="s">
        <v>713</v>
      </c>
      <c r="D30" s="10" t="s">
        <v>690</v>
      </c>
      <c r="E30" s="10" t="s">
        <v>95</v>
      </c>
      <c r="F30" s="51">
        <f>'MEMORIA DE CALCULO'!G95</f>
        <v>71836.47</v>
      </c>
      <c r="G30" s="11">
        <v>0.56000000000000005</v>
      </c>
      <c r="H30" s="11">
        <f>22%*G30</f>
        <v>0.12</v>
      </c>
      <c r="I30" s="11">
        <f>G30*1.22</f>
        <v>0.68</v>
      </c>
      <c r="J30" s="11">
        <f t="shared" ref="J30" si="4">F30*I30</f>
        <v>48848.800000000003</v>
      </c>
      <c r="L30" s="77">
        <f t="shared" ref="L30" si="5">1.22*G30</f>
        <v>0.68</v>
      </c>
    </row>
    <row r="31" spans="1:12" ht="20.100000000000001" customHeight="1">
      <c r="A31" s="7" t="s">
        <v>87</v>
      </c>
      <c r="B31" s="103" t="s">
        <v>88</v>
      </c>
      <c r="C31" s="103"/>
      <c r="D31" s="103"/>
      <c r="E31" s="103"/>
      <c r="F31" s="103"/>
      <c r="G31" s="103"/>
      <c r="H31" s="103"/>
      <c r="I31" s="103"/>
      <c r="J31" s="8">
        <f>SUM(J32:J34)</f>
        <v>75830.58</v>
      </c>
      <c r="L31" s="77"/>
    </row>
    <row r="32" spans="1:12">
      <c r="A32" s="9" t="s">
        <v>89</v>
      </c>
      <c r="B32" s="10" t="s">
        <v>90</v>
      </c>
      <c r="C32" s="9" t="s">
        <v>91</v>
      </c>
      <c r="D32" s="10" t="s">
        <v>92</v>
      </c>
      <c r="E32" s="10" t="s">
        <v>93</v>
      </c>
      <c r="F32" s="51">
        <f>'MEMORIA DE CALCULO'!D99</f>
        <v>9.8800000000000008</v>
      </c>
      <c r="G32" s="11">
        <v>5746.97</v>
      </c>
      <c r="H32" s="11">
        <v>862.05</v>
      </c>
      <c r="I32" s="11">
        <v>6609.02</v>
      </c>
      <c r="J32" s="11">
        <f>F32*I32</f>
        <v>65297.120000000003</v>
      </c>
      <c r="L32" s="77">
        <f>1.15*G32</f>
        <v>6609.02</v>
      </c>
    </row>
    <row r="33" spans="1:12" ht="15.6">
      <c r="A33" s="9" t="s">
        <v>94</v>
      </c>
      <c r="B33" s="10">
        <v>5914622</v>
      </c>
      <c r="C33" s="9" t="s">
        <v>699</v>
      </c>
      <c r="D33" s="10" t="s">
        <v>690</v>
      </c>
      <c r="E33" s="10" t="s">
        <v>95</v>
      </c>
      <c r="F33" s="51">
        <f>'MEMORIA DE CALCULO'!E103</f>
        <v>3161.6</v>
      </c>
      <c r="G33" s="11">
        <v>1.77</v>
      </c>
      <c r="H33" s="11">
        <f>0.22*G33</f>
        <v>0.39</v>
      </c>
      <c r="I33" s="11">
        <v>2.16</v>
      </c>
      <c r="J33" s="11">
        <f t="shared" ref="J33:J34" si="6">F33*I33</f>
        <v>6829.06</v>
      </c>
      <c r="L33" s="77">
        <f t="shared" si="1"/>
        <v>2.16</v>
      </c>
    </row>
    <row r="34" spans="1:12">
      <c r="A34" s="9" t="s">
        <v>96</v>
      </c>
      <c r="B34" s="10">
        <v>4011351</v>
      </c>
      <c r="C34" s="9" t="s">
        <v>691</v>
      </c>
      <c r="D34" s="10" t="s">
        <v>690</v>
      </c>
      <c r="E34" s="10" t="s">
        <v>33</v>
      </c>
      <c r="F34" s="51">
        <f>'MEMORIA DE CALCULO'!E107</f>
        <v>8232</v>
      </c>
      <c r="G34" s="11">
        <v>0.37</v>
      </c>
      <c r="H34" s="11">
        <f>22%*G34</f>
        <v>0.08</v>
      </c>
      <c r="I34" s="11">
        <f>G34+H34</f>
        <v>0.45</v>
      </c>
      <c r="J34" s="11">
        <f t="shared" si="6"/>
        <v>3704.4</v>
      </c>
      <c r="L34" s="77">
        <f t="shared" si="1"/>
        <v>0.45</v>
      </c>
    </row>
    <row r="35" spans="1:12" ht="20.100000000000001" customHeight="1">
      <c r="A35" s="7" t="s">
        <v>97</v>
      </c>
      <c r="B35" s="103" t="s">
        <v>98</v>
      </c>
      <c r="C35" s="103"/>
      <c r="D35" s="103"/>
      <c r="E35" s="103"/>
      <c r="F35" s="103"/>
      <c r="G35" s="103"/>
      <c r="H35" s="103"/>
      <c r="I35" s="103"/>
      <c r="J35" s="8">
        <f>SUM(J36:J39)</f>
        <v>259062.33</v>
      </c>
      <c r="L35" s="77"/>
    </row>
    <row r="36" spans="1:12">
      <c r="A36" s="9" t="s">
        <v>99</v>
      </c>
      <c r="B36" s="10" t="s">
        <v>100</v>
      </c>
      <c r="C36" s="9" t="s">
        <v>101</v>
      </c>
      <c r="D36" s="10" t="s">
        <v>102</v>
      </c>
      <c r="E36" s="10" t="s">
        <v>93</v>
      </c>
      <c r="F36" s="51">
        <f>'MEMORIA DE CALCULO'!D111</f>
        <v>38.69</v>
      </c>
      <c r="G36" s="11">
        <v>3558.46</v>
      </c>
      <c r="H36" s="11">
        <v>533.77</v>
      </c>
      <c r="I36" s="11">
        <v>4092.23</v>
      </c>
      <c r="J36" s="11">
        <f>F36*I36</f>
        <v>158328.38</v>
      </c>
      <c r="L36" s="77">
        <f>1.15*G36</f>
        <v>4092.23</v>
      </c>
    </row>
    <row r="37" spans="1:12" ht="15.6">
      <c r="A37" s="9" t="s">
        <v>103</v>
      </c>
      <c r="B37" s="10">
        <v>5914622</v>
      </c>
      <c r="C37" s="9" t="s">
        <v>699</v>
      </c>
      <c r="D37" s="10" t="s">
        <v>690</v>
      </c>
      <c r="E37" s="10" t="s">
        <v>95</v>
      </c>
      <c r="F37" s="51">
        <f>'MEMORIA DE CALCULO'!E115</f>
        <v>12380.8</v>
      </c>
      <c r="G37" s="11">
        <v>1.77</v>
      </c>
      <c r="H37" s="11">
        <f>0.22*G37</f>
        <v>0.39</v>
      </c>
      <c r="I37" s="11">
        <v>2.16</v>
      </c>
      <c r="J37" s="11">
        <f t="shared" ref="J37:J39" si="7">F37*I37</f>
        <v>26742.53</v>
      </c>
      <c r="L37" s="77">
        <f t="shared" si="1"/>
        <v>2.16</v>
      </c>
    </row>
    <row r="38" spans="1:12">
      <c r="A38" s="9" t="s">
        <v>104</v>
      </c>
      <c r="B38" s="10">
        <v>4011372</v>
      </c>
      <c r="C38" s="9" t="s">
        <v>692</v>
      </c>
      <c r="D38" s="10" t="s">
        <v>690</v>
      </c>
      <c r="E38" s="10" t="s">
        <v>33</v>
      </c>
      <c r="F38" s="51">
        <f>'MEMORIA DE CALCULO'!E119</f>
        <v>8232</v>
      </c>
      <c r="G38" s="11">
        <v>5.73</v>
      </c>
      <c r="H38" s="11">
        <f>22%*G38</f>
        <v>1.26</v>
      </c>
      <c r="I38" s="11">
        <f>G38+H38</f>
        <v>6.99</v>
      </c>
      <c r="J38" s="11">
        <f t="shared" si="7"/>
        <v>57541.68</v>
      </c>
      <c r="L38" s="77">
        <f t="shared" si="1"/>
        <v>6.99</v>
      </c>
    </row>
    <row r="39" spans="1:12">
      <c r="A39" s="9" t="s">
        <v>716</v>
      </c>
      <c r="B39" s="10">
        <v>5915321</v>
      </c>
      <c r="C39" s="9" t="s">
        <v>713</v>
      </c>
      <c r="D39" s="10" t="s">
        <v>690</v>
      </c>
      <c r="E39" s="10" t="s">
        <v>95</v>
      </c>
      <c r="F39" s="51">
        <f>'MEMORIA DE CALCULO'!G123</f>
        <v>24190.79</v>
      </c>
      <c r="G39" s="11">
        <v>0.56000000000000005</v>
      </c>
      <c r="H39" s="11">
        <f>22%*G39</f>
        <v>0.12</v>
      </c>
      <c r="I39" s="11">
        <f>G39*1.22</f>
        <v>0.68</v>
      </c>
      <c r="J39" s="11">
        <f t="shared" si="7"/>
        <v>16449.740000000002</v>
      </c>
      <c r="L39" s="77">
        <f t="shared" si="1"/>
        <v>0.68</v>
      </c>
    </row>
    <row r="40" spans="1:12" ht="20.100000000000001" customHeight="1">
      <c r="A40" s="7" t="s">
        <v>6</v>
      </c>
      <c r="B40" s="103" t="s">
        <v>7</v>
      </c>
      <c r="C40" s="103"/>
      <c r="D40" s="103"/>
      <c r="E40" s="103"/>
      <c r="F40" s="103"/>
      <c r="G40" s="103"/>
      <c r="H40" s="103"/>
      <c r="I40" s="103"/>
      <c r="J40" s="8">
        <f>J41</f>
        <v>102934</v>
      </c>
      <c r="L40" s="77"/>
    </row>
    <row r="41" spans="1:12" ht="15.6">
      <c r="A41" s="9" t="s">
        <v>105</v>
      </c>
      <c r="B41" s="10">
        <v>94287</v>
      </c>
      <c r="C41" s="9" t="s">
        <v>106</v>
      </c>
      <c r="D41" s="10" t="s">
        <v>37</v>
      </c>
      <c r="E41" s="10" t="s">
        <v>38</v>
      </c>
      <c r="F41" s="51">
        <f>'MEMORIA DE CALCULO'!E129</f>
        <v>1924</v>
      </c>
      <c r="G41" s="11">
        <v>43.85</v>
      </c>
      <c r="H41" s="11">
        <v>9.65</v>
      </c>
      <c r="I41" s="11">
        <v>53.5</v>
      </c>
      <c r="J41" s="11">
        <f>F41*I41</f>
        <v>102934</v>
      </c>
      <c r="L41" s="77">
        <f t="shared" si="1"/>
        <v>53.5</v>
      </c>
    </row>
    <row r="42" spans="1:12" ht="20.100000000000001" customHeight="1">
      <c r="A42" s="7" t="s">
        <v>8</v>
      </c>
      <c r="B42" s="103" t="s">
        <v>9</v>
      </c>
      <c r="C42" s="103"/>
      <c r="D42" s="103"/>
      <c r="E42" s="103"/>
      <c r="F42" s="103"/>
      <c r="G42" s="103"/>
      <c r="H42" s="103"/>
      <c r="I42" s="103"/>
      <c r="J42" s="8">
        <f>SUM(J43:J47)</f>
        <v>542606.48</v>
      </c>
      <c r="L42" s="77"/>
    </row>
    <row r="43" spans="1:12" ht="23.4">
      <c r="A43" s="9" t="s">
        <v>107</v>
      </c>
      <c r="B43" s="10">
        <v>94273</v>
      </c>
      <c r="C43" s="9" t="s">
        <v>108</v>
      </c>
      <c r="D43" s="10" t="s">
        <v>37</v>
      </c>
      <c r="E43" s="10" t="s">
        <v>38</v>
      </c>
      <c r="F43" s="51">
        <f>'MEMORIA DE CALCULO'!E134</f>
        <v>1924</v>
      </c>
      <c r="G43" s="11">
        <v>48</v>
      </c>
      <c r="H43" s="11">
        <v>10.56</v>
      </c>
      <c r="I43" s="11">
        <v>58.56</v>
      </c>
      <c r="J43" s="11">
        <f>F43*I43</f>
        <v>112669.44</v>
      </c>
      <c r="L43" s="77">
        <f t="shared" si="1"/>
        <v>58.56</v>
      </c>
    </row>
    <row r="44" spans="1:12" ht="15.6">
      <c r="A44" s="9" t="s">
        <v>109</v>
      </c>
      <c r="B44" s="10">
        <v>92393</v>
      </c>
      <c r="C44" s="9" t="s">
        <v>110</v>
      </c>
      <c r="D44" s="10" t="s">
        <v>37</v>
      </c>
      <c r="E44" s="10" t="s">
        <v>33</v>
      </c>
      <c r="F44" s="51">
        <f>'MEMORIA DE CALCULO'!F139</f>
        <v>2886</v>
      </c>
      <c r="G44" s="11">
        <v>56.59</v>
      </c>
      <c r="H44" s="11">
        <v>12.45</v>
      </c>
      <c r="I44" s="11">
        <v>69.040000000000006</v>
      </c>
      <c r="J44" s="11">
        <f t="shared" ref="J44:J52" si="8">F44*I44</f>
        <v>199249.44</v>
      </c>
      <c r="L44" s="77">
        <f t="shared" si="1"/>
        <v>69.040000000000006</v>
      </c>
    </row>
    <row r="45" spans="1:12">
      <c r="A45" s="9" t="s">
        <v>111</v>
      </c>
      <c r="B45" s="10" t="s">
        <v>112</v>
      </c>
      <c r="C45" s="9" t="s">
        <v>113</v>
      </c>
      <c r="D45" s="10" t="s">
        <v>32</v>
      </c>
      <c r="E45" s="10" t="s">
        <v>38</v>
      </c>
      <c r="F45" s="51">
        <f>'MEMORIA DE CALCULO'!E144</f>
        <v>1924</v>
      </c>
      <c r="G45" s="11">
        <v>28.64</v>
      </c>
      <c r="H45" s="11">
        <v>6.3</v>
      </c>
      <c r="I45" s="11">
        <v>34.94</v>
      </c>
      <c r="J45" s="11">
        <f t="shared" si="8"/>
        <v>67224.56</v>
      </c>
      <c r="L45" s="77">
        <f t="shared" si="1"/>
        <v>34.94</v>
      </c>
    </row>
    <row r="46" spans="1:12" ht="15.6">
      <c r="A46" s="9" t="s">
        <v>114</v>
      </c>
      <c r="B46" s="10" t="s">
        <v>115</v>
      </c>
      <c r="C46" s="9" t="s">
        <v>116</v>
      </c>
      <c r="D46" s="10" t="s">
        <v>32</v>
      </c>
      <c r="E46" s="10" t="s">
        <v>33</v>
      </c>
      <c r="F46" s="51">
        <f>'MEMORIA DE CALCULO'!G149</f>
        <v>577.20000000000005</v>
      </c>
      <c r="G46" s="11">
        <v>148.55000000000001</v>
      </c>
      <c r="H46" s="11">
        <v>32.68</v>
      </c>
      <c r="I46" s="11">
        <v>181.23</v>
      </c>
      <c r="J46" s="11">
        <f t="shared" si="8"/>
        <v>104605.96</v>
      </c>
      <c r="L46" s="77">
        <f t="shared" si="1"/>
        <v>181.23</v>
      </c>
    </row>
    <row r="47" spans="1:12">
      <c r="A47" s="9" t="s">
        <v>117</v>
      </c>
      <c r="B47" s="10" t="s">
        <v>118</v>
      </c>
      <c r="C47" s="9" t="s">
        <v>119</v>
      </c>
      <c r="D47" s="10" t="s">
        <v>32</v>
      </c>
      <c r="E47" s="10" t="s">
        <v>64</v>
      </c>
      <c r="F47" s="51">
        <f>'MEMORIA DE CALCULO'!G154</f>
        <v>432.9</v>
      </c>
      <c r="G47" s="11">
        <v>111.44</v>
      </c>
      <c r="H47" s="11">
        <v>24.52</v>
      </c>
      <c r="I47" s="11">
        <v>135.96</v>
      </c>
      <c r="J47" s="11">
        <f t="shared" si="8"/>
        <v>58857.08</v>
      </c>
      <c r="L47" s="77">
        <f t="shared" si="1"/>
        <v>135.96</v>
      </c>
    </row>
    <row r="48" spans="1:12" ht="20.100000000000001" customHeight="1">
      <c r="A48" s="7" t="s">
        <v>10</v>
      </c>
      <c r="B48" s="103" t="s">
        <v>11</v>
      </c>
      <c r="C48" s="103"/>
      <c r="D48" s="103"/>
      <c r="E48" s="103"/>
      <c r="F48" s="103"/>
      <c r="G48" s="103"/>
      <c r="H48" s="103"/>
      <c r="I48" s="103"/>
      <c r="J48" s="8">
        <f>SUM(J49:J52)</f>
        <v>129160.75</v>
      </c>
      <c r="L48" s="77"/>
    </row>
    <row r="49" spans="1:13">
      <c r="A49" s="9" t="s">
        <v>120</v>
      </c>
      <c r="B49" s="10" t="s">
        <v>121</v>
      </c>
      <c r="C49" s="9" t="s">
        <v>122</v>
      </c>
      <c r="D49" s="10" t="s">
        <v>123</v>
      </c>
      <c r="E49" s="10" t="s">
        <v>33</v>
      </c>
      <c r="F49" s="51">
        <f>'MEMORIA DE CALCULO'!D160</f>
        <v>2.79</v>
      </c>
      <c r="G49" s="11">
        <v>704.93</v>
      </c>
      <c r="H49" s="11">
        <v>155.08000000000001</v>
      </c>
      <c r="I49" s="11">
        <v>860.01</v>
      </c>
      <c r="J49" s="11">
        <f t="shared" si="8"/>
        <v>2399.4299999999998</v>
      </c>
      <c r="L49" s="77">
        <f t="shared" si="1"/>
        <v>860.01</v>
      </c>
    </row>
    <row r="50" spans="1:13" ht="15.6">
      <c r="A50" s="9" t="s">
        <v>124</v>
      </c>
      <c r="B50" s="10" t="s">
        <v>125</v>
      </c>
      <c r="C50" s="9" t="s">
        <v>126</v>
      </c>
      <c r="D50" s="10" t="s">
        <v>123</v>
      </c>
      <c r="E50" s="10" t="s">
        <v>33</v>
      </c>
      <c r="F50" s="51">
        <f>'MEMORIA DE CALCULO'!G168</f>
        <v>737.2</v>
      </c>
      <c r="G50" s="11">
        <v>40.450000000000003</v>
      </c>
      <c r="H50" s="11">
        <v>8.9</v>
      </c>
      <c r="I50" s="11">
        <v>49.35</v>
      </c>
      <c r="J50" s="11">
        <f t="shared" si="8"/>
        <v>36380.82</v>
      </c>
      <c r="L50" s="77">
        <f t="shared" si="1"/>
        <v>49.35</v>
      </c>
    </row>
    <row r="51" spans="1:13">
      <c r="A51" s="9" t="s">
        <v>127</v>
      </c>
      <c r="B51" s="10" t="s">
        <v>128</v>
      </c>
      <c r="C51" s="9" t="s">
        <v>129</v>
      </c>
      <c r="D51" s="10" t="s">
        <v>32</v>
      </c>
      <c r="E51" s="10" t="s">
        <v>54</v>
      </c>
      <c r="F51" s="51">
        <f>'MEMORIA DE CALCULO'!D172</f>
        <v>980</v>
      </c>
      <c r="G51" s="11">
        <v>62.05</v>
      </c>
      <c r="H51" s="11">
        <v>13.65</v>
      </c>
      <c r="I51" s="11">
        <v>75.7</v>
      </c>
      <c r="J51" s="11">
        <f t="shared" si="8"/>
        <v>74186</v>
      </c>
      <c r="L51" s="77">
        <f t="shared" si="1"/>
        <v>75.7</v>
      </c>
    </row>
    <row r="52" spans="1:13">
      <c r="A52" s="9" t="s">
        <v>130</v>
      </c>
      <c r="B52" s="10" t="s">
        <v>131</v>
      </c>
      <c r="C52" s="9" t="s">
        <v>132</v>
      </c>
      <c r="D52" s="10" t="s">
        <v>32</v>
      </c>
      <c r="E52" s="10" t="s">
        <v>54</v>
      </c>
      <c r="F52" s="51">
        <f>'MEMORIA DE CALCULO'!D176</f>
        <v>490</v>
      </c>
      <c r="G52" s="11">
        <v>27.09</v>
      </c>
      <c r="H52" s="11">
        <v>5.96</v>
      </c>
      <c r="I52" s="11">
        <v>33.049999999999997</v>
      </c>
      <c r="J52" s="11">
        <f t="shared" si="8"/>
        <v>16194.5</v>
      </c>
      <c r="L52" s="77">
        <f t="shared" si="1"/>
        <v>33.049999999999997</v>
      </c>
    </row>
    <row r="53" spans="1:13" ht="20.100000000000001" customHeight="1">
      <c r="A53" s="7" t="s">
        <v>12</v>
      </c>
      <c r="B53" s="103" t="s">
        <v>13</v>
      </c>
      <c r="C53" s="103"/>
      <c r="D53" s="103"/>
      <c r="E53" s="103"/>
      <c r="F53" s="103"/>
      <c r="G53" s="103"/>
      <c r="H53" s="103"/>
      <c r="I53" s="103"/>
      <c r="J53" s="8">
        <f>J54</f>
        <v>11242.58</v>
      </c>
      <c r="L53" s="77"/>
    </row>
    <row r="54" spans="1:13">
      <c r="A54" s="9" t="s">
        <v>133</v>
      </c>
      <c r="B54" s="10" t="s">
        <v>134</v>
      </c>
      <c r="C54" s="9" t="s">
        <v>135</v>
      </c>
      <c r="D54" s="10" t="s">
        <v>32</v>
      </c>
      <c r="E54" s="10" t="s">
        <v>64</v>
      </c>
      <c r="F54" s="11">
        <f>'MEMORIA DE CALCULO'!D183</f>
        <v>5855.51</v>
      </c>
      <c r="G54" s="11">
        <v>1.57</v>
      </c>
      <c r="H54" s="11">
        <v>0.35</v>
      </c>
      <c r="I54" s="11">
        <v>1.92</v>
      </c>
      <c r="J54" s="11">
        <f>F54*I54</f>
        <v>11242.58</v>
      </c>
      <c r="L54" s="77">
        <f t="shared" si="1"/>
        <v>1.92</v>
      </c>
    </row>
    <row r="55" spans="1:13" ht="20.100000000000001" customHeight="1">
      <c r="A55" s="7" t="s">
        <v>14</v>
      </c>
      <c r="B55" s="103" t="s">
        <v>15</v>
      </c>
      <c r="C55" s="103"/>
      <c r="D55" s="103"/>
      <c r="E55" s="103"/>
      <c r="F55" s="103"/>
      <c r="G55" s="103"/>
      <c r="H55" s="103"/>
      <c r="I55" s="103"/>
      <c r="J55" s="8">
        <f>J56</f>
        <v>76834</v>
      </c>
      <c r="L55" s="77"/>
    </row>
    <row r="56" spans="1:13">
      <c r="A56" s="9" t="s">
        <v>136</v>
      </c>
      <c r="B56" s="10" t="s">
        <v>137</v>
      </c>
      <c r="C56" s="9" t="s">
        <v>138</v>
      </c>
      <c r="D56" s="10" t="s">
        <v>123</v>
      </c>
      <c r="E56" s="10" t="s">
        <v>595</v>
      </c>
      <c r="F56" s="51">
        <v>100</v>
      </c>
      <c r="G56" s="11">
        <v>629.79</v>
      </c>
      <c r="H56" s="11">
        <v>138.55000000000001</v>
      </c>
      <c r="I56" s="11">
        <v>768.34</v>
      </c>
      <c r="J56" s="11">
        <f>F56*I56</f>
        <v>76834</v>
      </c>
      <c r="L56" s="77">
        <f t="shared" si="1"/>
        <v>768.34</v>
      </c>
      <c r="M56" s="85">
        <f>J56/J57</f>
        <v>4.7899999999999998E-2</v>
      </c>
    </row>
    <row r="57" spans="1:13" ht="15" customHeight="1">
      <c r="A57" s="3"/>
      <c r="B57" s="3"/>
      <c r="C57" s="3"/>
      <c r="D57" s="3"/>
      <c r="E57" s="3"/>
      <c r="F57" s="3"/>
      <c r="G57" s="3"/>
      <c r="H57" s="104" t="s">
        <v>17</v>
      </c>
      <c r="I57" s="104"/>
      <c r="J57" s="8">
        <f>J55+J53+J48+J42+J40+J24+J14+J4</f>
        <v>1604407.37</v>
      </c>
    </row>
  </sheetData>
  <mergeCells count="24">
    <mergeCell ref="H57:I57"/>
    <mergeCell ref="B42:I42"/>
    <mergeCell ref="B48:I48"/>
    <mergeCell ref="B53:I53"/>
    <mergeCell ref="B55:I55"/>
    <mergeCell ref="B24:I24"/>
    <mergeCell ref="B25:I25"/>
    <mergeCell ref="B31:I31"/>
    <mergeCell ref="B35:I35"/>
    <mergeCell ref="B40:I40"/>
    <mergeCell ref="B4:I4"/>
    <mergeCell ref="B14:I14"/>
    <mergeCell ref="B15:I15"/>
    <mergeCell ref="B19:I19"/>
    <mergeCell ref="B22:I22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honeticPr fontId="16" type="noConversion"/>
  <printOptions horizontalCentered="1"/>
  <pageMargins left="0.59055118110236227" right="0.59055118110236227" top="0.98425196850393704" bottom="0.98425196850393704" header="0" footer="0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25"/>
  <sheetViews>
    <sheetView topLeftCell="A4" workbookViewId="0">
      <selection activeCell="B22" sqref="B22"/>
    </sheetView>
  </sheetViews>
  <sheetFormatPr defaultRowHeight="14.4"/>
  <cols>
    <col min="1" max="1" width="9.33203125" customWidth="1"/>
    <col min="2" max="2" width="34.6640625" customWidth="1"/>
    <col min="3" max="3" width="13.6640625" customWidth="1"/>
    <col min="4" max="7" width="11.88671875" customWidth="1"/>
    <col min="8" max="8" width="10.109375" customWidth="1"/>
    <col min="9" max="9" width="1.6640625" customWidth="1"/>
    <col min="10" max="10" width="11.88671875" customWidth="1"/>
    <col min="11" max="11" width="12.109375" customWidth="1"/>
  </cols>
  <sheetData>
    <row r="1" spans="1:11" ht="81.900000000000006" customHeight="1">
      <c r="A1" s="101"/>
      <c r="B1" s="101"/>
      <c r="C1" s="101"/>
      <c r="D1" s="101"/>
      <c r="E1" s="101"/>
      <c r="F1" s="101"/>
      <c r="G1" s="101"/>
      <c r="H1" s="101"/>
      <c r="I1" s="3"/>
      <c r="J1" s="3"/>
      <c r="K1" s="3"/>
    </row>
    <row r="2" spans="1:11" ht="15.9" customHeight="1">
      <c r="A2" s="27" t="s">
        <v>18</v>
      </c>
      <c r="B2" s="27" t="s">
        <v>20</v>
      </c>
      <c r="C2" s="27" t="s">
        <v>599</v>
      </c>
      <c r="D2" s="27" t="s">
        <v>600</v>
      </c>
      <c r="E2" s="27" t="s">
        <v>601</v>
      </c>
      <c r="F2" s="27" t="s">
        <v>602</v>
      </c>
      <c r="G2" s="27" t="s">
        <v>603</v>
      </c>
      <c r="H2" s="108" t="s">
        <v>604</v>
      </c>
      <c r="I2" s="108"/>
      <c r="J2" s="27" t="s">
        <v>605</v>
      </c>
      <c r="K2" s="28" t="s">
        <v>606</v>
      </c>
    </row>
    <row r="3" spans="1:11" ht="12" customHeight="1">
      <c r="A3" s="109" t="s">
        <v>0</v>
      </c>
      <c r="B3" s="110" t="s">
        <v>1</v>
      </c>
      <c r="C3" s="111">
        <f>'PLANILHA ORCAMENTARIA'!J4</f>
        <v>43646.76</v>
      </c>
      <c r="D3" s="29">
        <f>D4/C3</f>
        <v>0.77110000000000001</v>
      </c>
      <c r="E3" s="29">
        <f>E4/C3</f>
        <v>2.6599999999999999E-2</v>
      </c>
      <c r="F3" s="29">
        <f>F4/C3</f>
        <v>2.6599999999999999E-2</v>
      </c>
      <c r="G3" s="29">
        <f>G4/C3</f>
        <v>2.6599999999999999E-2</v>
      </c>
      <c r="H3" s="112">
        <f>H4/C3</f>
        <v>2.6599999999999999E-2</v>
      </c>
      <c r="I3" s="112"/>
      <c r="J3" s="29">
        <f>J4/C3</f>
        <v>0.1227</v>
      </c>
      <c r="K3" s="30">
        <f>SUM(D3:J3)</f>
        <v>1.0002</v>
      </c>
    </row>
    <row r="4" spans="1:11" ht="12.9" customHeight="1">
      <c r="A4" s="109"/>
      <c r="B4" s="110"/>
      <c r="C4" s="111"/>
      <c r="D4" s="31">
        <f>SUM('PLANILHA ORCAMENTARIA'!J5:J9)+('PLANILHA ORCAMENTARIA'!I10)+'PLANILHA ORCAMENTARIA'!J11+'PLANILHA ORCAMENTARIA'!J12</f>
        <v>33654.959999999999</v>
      </c>
      <c r="E4" s="31">
        <f>'PLANILHA ORCAMENTARIA'!I10</f>
        <v>1159</v>
      </c>
      <c r="F4" s="31">
        <f>'PLANILHA ORCAMENTARIA'!I10</f>
        <v>1159</v>
      </c>
      <c r="G4" s="31">
        <f>'PLANILHA ORCAMENTARIA'!I10</f>
        <v>1159</v>
      </c>
      <c r="H4" s="113">
        <f>'PLANILHA ORCAMENTARIA'!I10</f>
        <v>1159</v>
      </c>
      <c r="I4" s="113"/>
      <c r="J4" s="31">
        <f>'PLANILHA ORCAMENTARIA'!I10+'PLANILHA ORCAMENTARIA'!J13</f>
        <v>5355.8</v>
      </c>
      <c r="K4" s="32">
        <f>SUM(D4:J4)</f>
        <v>43646.76</v>
      </c>
    </row>
    <row r="5" spans="1:11" ht="12" customHeight="1">
      <c r="A5" s="109" t="s">
        <v>2</v>
      </c>
      <c r="B5" s="110" t="s">
        <v>3</v>
      </c>
      <c r="C5" s="111">
        <f>'PLANILHA ORCAMENTARIA'!J14</f>
        <v>126157.2</v>
      </c>
      <c r="D5" s="29">
        <f>D6/C5</f>
        <v>0.5</v>
      </c>
      <c r="E5" s="29">
        <f>E6/C5</f>
        <v>0.5</v>
      </c>
      <c r="F5" s="33"/>
      <c r="G5" s="33"/>
      <c r="H5" s="34"/>
      <c r="I5" s="35"/>
      <c r="J5" s="33"/>
      <c r="K5" s="30">
        <v>1</v>
      </c>
    </row>
    <row r="6" spans="1:11" ht="12.9" customHeight="1">
      <c r="A6" s="109"/>
      <c r="B6" s="110"/>
      <c r="C6" s="111"/>
      <c r="D6" s="31">
        <f>'PLANILHA ORCAMENTARIA'!J14/2</f>
        <v>63078.6</v>
      </c>
      <c r="E6" s="31">
        <f>'PLANILHA ORCAMENTARIA'!J14/2</f>
        <v>63078.6</v>
      </c>
      <c r="F6" s="36"/>
      <c r="G6" s="36"/>
      <c r="H6" s="105"/>
      <c r="I6" s="105"/>
      <c r="J6" s="36"/>
      <c r="K6" s="32">
        <f>SUM(D6:E6)</f>
        <v>126157.2</v>
      </c>
    </row>
    <row r="7" spans="1:11" ht="12" customHeight="1">
      <c r="A7" s="109" t="s">
        <v>4</v>
      </c>
      <c r="B7" s="110" t="s">
        <v>5</v>
      </c>
      <c r="C7" s="111">
        <f>'PLANILHA ORCAMENTARIA'!J24</f>
        <v>571825.6</v>
      </c>
      <c r="D7" s="29">
        <f>D8/C7</f>
        <v>0.2</v>
      </c>
      <c r="E7" s="29">
        <f>E8/C7</f>
        <v>0.2</v>
      </c>
      <c r="F7" s="29">
        <f>F8/C7</f>
        <v>0.4</v>
      </c>
      <c r="G7" s="29">
        <f>G8/C7</f>
        <v>0.2</v>
      </c>
      <c r="H7" s="114"/>
      <c r="I7" s="114"/>
      <c r="J7" s="54"/>
      <c r="K7" s="30">
        <f t="shared" ref="K7:K18" si="0">SUM(D7:J7)</f>
        <v>1</v>
      </c>
    </row>
    <row r="8" spans="1:11" ht="12.9" customHeight="1">
      <c r="A8" s="109"/>
      <c r="B8" s="110"/>
      <c r="C8" s="111"/>
      <c r="D8" s="31">
        <f>0.2*C7</f>
        <v>114365.12</v>
      </c>
      <c r="E8" s="31">
        <f>0.2*C7</f>
        <v>114365.12</v>
      </c>
      <c r="F8" s="31">
        <f>0.4*C7</f>
        <v>228730.23999999999</v>
      </c>
      <c r="G8" s="31">
        <f>0.2*C7</f>
        <v>114365.12</v>
      </c>
      <c r="H8" s="115"/>
      <c r="I8" s="115"/>
      <c r="J8" s="55"/>
      <c r="K8" s="32">
        <f t="shared" si="0"/>
        <v>571825.6</v>
      </c>
    </row>
    <row r="9" spans="1:11" ht="12" customHeight="1">
      <c r="A9" s="109" t="s">
        <v>6</v>
      </c>
      <c r="B9" s="110" t="s">
        <v>7</v>
      </c>
      <c r="C9" s="111">
        <f>'PLANILHA ORCAMENTARIA'!J40</f>
        <v>102934</v>
      </c>
      <c r="D9" s="29"/>
      <c r="E9" s="29"/>
      <c r="F9" s="29"/>
      <c r="G9" s="29">
        <f>G10/C9</f>
        <v>0.5</v>
      </c>
      <c r="H9" s="112">
        <f>H10/C9</f>
        <v>0.5</v>
      </c>
      <c r="I9" s="112"/>
      <c r="J9" s="54"/>
      <c r="K9" s="30">
        <f t="shared" si="0"/>
        <v>1</v>
      </c>
    </row>
    <row r="10" spans="1:11" ht="12.9" customHeight="1">
      <c r="A10" s="109"/>
      <c r="B10" s="110"/>
      <c r="C10" s="111"/>
      <c r="D10" s="55"/>
      <c r="E10" s="55"/>
      <c r="F10" s="55"/>
      <c r="G10" s="31">
        <f>0.5*C9</f>
        <v>51467</v>
      </c>
      <c r="H10" s="113">
        <f>0.5*C9</f>
        <v>51467</v>
      </c>
      <c r="I10" s="113"/>
      <c r="J10" s="55"/>
      <c r="K10" s="32">
        <f t="shared" si="0"/>
        <v>102934</v>
      </c>
    </row>
    <row r="11" spans="1:11" ht="12" customHeight="1">
      <c r="A11" s="109" t="s">
        <v>8</v>
      </c>
      <c r="B11" s="110" t="s">
        <v>9</v>
      </c>
      <c r="C11" s="111">
        <f>'PLANILHA ORCAMENTARIA'!J42</f>
        <v>542606.48</v>
      </c>
      <c r="D11" s="29"/>
      <c r="E11" s="29"/>
      <c r="F11" s="29"/>
      <c r="G11" s="29">
        <f>G12/C11</f>
        <v>0.2</v>
      </c>
      <c r="H11" s="112">
        <f>H12/C11</f>
        <v>0.5</v>
      </c>
      <c r="I11" s="112"/>
      <c r="J11" s="29">
        <f>J12/C11</f>
        <v>0.3</v>
      </c>
      <c r="K11" s="30">
        <f t="shared" si="0"/>
        <v>1</v>
      </c>
    </row>
    <row r="12" spans="1:11" ht="12.9" customHeight="1">
      <c r="A12" s="109"/>
      <c r="B12" s="110"/>
      <c r="C12" s="111"/>
      <c r="D12" s="55"/>
      <c r="E12" s="55"/>
      <c r="F12" s="55"/>
      <c r="G12" s="31">
        <f>0.2*C11</f>
        <v>108521.3</v>
      </c>
      <c r="H12" s="113">
        <f>0.5*C11</f>
        <v>271303.24</v>
      </c>
      <c r="I12" s="113"/>
      <c r="J12" s="31">
        <f>0.3*C11</f>
        <v>162781.94</v>
      </c>
      <c r="K12" s="32">
        <f t="shared" si="0"/>
        <v>542606.48</v>
      </c>
    </row>
    <row r="13" spans="1:11" ht="12" customHeight="1">
      <c r="A13" s="109" t="s">
        <v>10</v>
      </c>
      <c r="B13" s="110" t="s">
        <v>11</v>
      </c>
      <c r="C13" s="111">
        <f>'PLANILHA ORCAMENTARIA'!J48</f>
        <v>129160.75</v>
      </c>
      <c r="D13" s="54"/>
      <c r="E13" s="54"/>
      <c r="F13" s="54"/>
      <c r="G13" s="54"/>
      <c r="H13" s="114"/>
      <c r="I13" s="114"/>
      <c r="J13" s="29">
        <f>J14/C13</f>
        <v>1</v>
      </c>
      <c r="K13" s="30">
        <f t="shared" si="0"/>
        <v>1</v>
      </c>
    </row>
    <row r="14" spans="1:11" ht="12.9" customHeight="1">
      <c r="A14" s="109"/>
      <c r="B14" s="110"/>
      <c r="C14" s="111"/>
      <c r="D14" s="55"/>
      <c r="E14" s="55"/>
      <c r="F14" s="55"/>
      <c r="G14" s="55"/>
      <c r="H14" s="115"/>
      <c r="I14" s="115"/>
      <c r="J14" s="31">
        <f>C13</f>
        <v>129160.75</v>
      </c>
      <c r="K14" s="32">
        <f t="shared" si="0"/>
        <v>129160.75</v>
      </c>
    </row>
    <row r="15" spans="1:11" ht="12" customHeight="1">
      <c r="A15" s="109" t="s">
        <v>12</v>
      </c>
      <c r="B15" s="110" t="s">
        <v>13</v>
      </c>
      <c r="C15" s="111">
        <f>'PLANILHA ORCAMENTARIA'!J53</f>
        <v>11242.58</v>
      </c>
      <c r="D15" s="33"/>
      <c r="E15" s="33"/>
      <c r="F15" s="33"/>
      <c r="G15" s="33"/>
      <c r="H15" s="34"/>
      <c r="I15" s="35"/>
      <c r="J15" s="29">
        <v>1</v>
      </c>
      <c r="K15" s="30">
        <f t="shared" si="0"/>
        <v>1</v>
      </c>
    </row>
    <row r="16" spans="1:11" ht="12.9" customHeight="1">
      <c r="A16" s="109"/>
      <c r="B16" s="110"/>
      <c r="C16" s="111"/>
      <c r="D16" s="36"/>
      <c r="E16" s="36"/>
      <c r="F16" s="36"/>
      <c r="G16" s="36"/>
      <c r="H16" s="106"/>
      <c r="I16" s="107"/>
      <c r="J16" s="31">
        <f>C15</f>
        <v>11242.58</v>
      </c>
      <c r="K16" s="32">
        <f t="shared" si="0"/>
        <v>11242.58</v>
      </c>
    </row>
    <row r="17" spans="1:11" ht="12" customHeight="1">
      <c r="A17" s="109" t="s">
        <v>14</v>
      </c>
      <c r="B17" s="110" t="s">
        <v>15</v>
      </c>
      <c r="C17" s="111">
        <f>'PLANILHA ORCAMENTARIA'!J55</f>
        <v>76834</v>
      </c>
      <c r="D17" s="29">
        <v>0.1802</v>
      </c>
      <c r="E17" s="29">
        <v>0.15970000000000001</v>
      </c>
      <c r="F17" s="29">
        <v>0.17630000000000001</v>
      </c>
      <c r="G17" s="29">
        <v>0.16819999999999999</v>
      </c>
      <c r="H17" s="112">
        <v>0.1618</v>
      </c>
      <c r="I17" s="112"/>
      <c r="J17" s="29">
        <v>0.15379999999999999</v>
      </c>
      <c r="K17" s="30">
        <f t="shared" si="0"/>
        <v>1</v>
      </c>
    </row>
    <row r="18" spans="1:11" ht="12.9" customHeight="1">
      <c r="A18" s="109"/>
      <c r="B18" s="110"/>
      <c r="C18" s="111"/>
      <c r="D18" s="31">
        <f>D17*C17</f>
        <v>13845.49</v>
      </c>
      <c r="E18" s="31">
        <f>E17*C17</f>
        <v>12270.39</v>
      </c>
      <c r="F18" s="31">
        <f>F17*C17</f>
        <v>13545.83</v>
      </c>
      <c r="G18" s="31">
        <f>G17*C17</f>
        <v>12923.48</v>
      </c>
      <c r="H18" s="113">
        <f>H17*C17</f>
        <v>12431.74</v>
      </c>
      <c r="I18" s="113"/>
      <c r="J18" s="31">
        <f>J17*C17</f>
        <v>11817.07</v>
      </c>
      <c r="K18" s="32">
        <f t="shared" si="0"/>
        <v>76834</v>
      </c>
    </row>
    <row r="19" spans="1:11" ht="12" customHeight="1">
      <c r="A19" s="37"/>
      <c r="B19" s="38"/>
      <c r="C19" s="116">
        <f>SUM(C3:C17)</f>
        <v>1604407.37</v>
      </c>
      <c r="D19" s="39">
        <f>D18+D14+D12+D10+D8+D6+D4+D16</f>
        <v>224944.17</v>
      </c>
      <c r="E19" s="39">
        <f>E18+E14+E12+E10+E8+E6+E4+E16</f>
        <v>190873.11</v>
      </c>
      <c r="F19" s="39">
        <f>F18+F14+F12+F10+F8+F6+F4+F16</f>
        <v>243435.07</v>
      </c>
      <c r="G19" s="39">
        <f>G18+G14+G12+G10+G8+G6+G4+G16</f>
        <v>288435.90000000002</v>
      </c>
      <c r="H19" s="117">
        <f>H4+H6+H8+H10+H12+H14+H16+H18</f>
        <v>336360.98</v>
      </c>
      <c r="I19" s="117"/>
      <c r="J19" s="39">
        <f>J18+J14+J12+J10+J8+J6+J4+J16</f>
        <v>320358.14</v>
      </c>
      <c r="K19" s="113">
        <f>K18+K16+K14+K12+K10+K8+K6+K4</f>
        <v>1604407.37</v>
      </c>
    </row>
    <row r="20" spans="1:11" ht="12.9" customHeight="1">
      <c r="A20" s="40"/>
      <c r="B20" s="41"/>
      <c r="C20" s="116"/>
      <c r="D20" s="31">
        <f>D19</f>
        <v>224944.17</v>
      </c>
      <c r="E20" s="31">
        <f>E19+D20</f>
        <v>415817.28</v>
      </c>
      <c r="F20" s="31">
        <f>E20+F19</f>
        <v>659252.35</v>
      </c>
      <c r="G20" s="31">
        <f>F20+G19</f>
        <v>947688.25</v>
      </c>
      <c r="H20" s="113">
        <f>G20+H19</f>
        <v>1284049.23</v>
      </c>
      <c r="I20" s="113"/>
      <c r="J20" s="31">
        <f>H20+J19</f>
        <v>1604407.37</v>
      </c>
      <c r="K20" s="113"/>
    </row>
    <row r="22" spans="1:11">
      <c r="D22" s="56"/>
      <c r="E22" s="56"/>
      <c r="F22" s="56"/>
      <c r="G22" s="56"/>
      <c r="H22" s="56"/>
      <c r="I22" s="57"/>
      <c r="J22" s="56"/>
    </row>
    <row r="23" spans="1:11">
      <c r="D23" s="57"/>
      <c r="E23" s="57"/>
      <c r="F23" s="57"/>
      <c r="G23" s="57"/>
      <c r="H23" s="57"/>
      <c r="I23" s="57"/>
      <c r="J23" s="57"/>
    </row>
    <row r="24" spans="1:11">
      <c r="D24" s="57"/>
      <c r="E24" s="57"/>
      <c r="F24" s="57"/>
      <c r="G24" s="57"/>
      <c r="H24" s="57"/>
      <c r="I24" s="57"/>
      <c r="J24" s="57"/>
    </row>
    <row r="25" spans="1:11">
      <c r="D25" s="58"/>
      <c r="E25" s="57"/>
      <c r="F25" s="57"/>
      <c r="G25" s="57"/>
      <c r="H25" s="57"/>
      <c r="I25" s="57"/>
      <c r="J25" s="57"/>
    </row>
  </sheetData>
  <mergeCells count="44">
    <mergeCell ref="H17:I17"/>
    <mergeCell ref="H18:I18"/>
    <mergeCell ref="C19:C20"/>
    <mergeCell ref="H19:I19"/>
    <mergeCell ref="K19:K20"/>
    <mergeCell ref="H20:I20"/>
    <mergeCell ref="A15:A16"/>
    <mergeCell ref="B15:B16"/>
    <mergeCell ref="C15:C16"/>
    <mergeCell ref="A17:A18"/>
    <mergeCell ref="B17:B18"/>
    <mergeCell ref="C17:C18"/>
    <mergeCell ref="A13:A14"/>
    <mergeCell ref="B13:B14"/>
    <mergeCell ref="C13:C14"/>
    <mergeCell ref="H13:I13"/>
    <mergeCell ref="H14:I14"/>
    <mergeCell ref="A11:A12"/>
    <mergeCell ref="B11:B12"/>
    <mergeCell ref="C11:C12"/>
    <mergeCell ref="H11:I11"/>
    <mergeCell ref="H12:I12"/>
    <mergeCell ref="H8:I8"/>
    <mergeCell ref="A9:A10"/>
    <mergeCell ref="B9:B10"/>
    <mergeCell ref="C9:C10"/>
    <mergeCell ref="H9:I9"/>
    <mergeCell ref="H10:I10"/>
    <mergeCell ref="H6:I6"/>
    <mergeCell ref="H16:I16"/>
    <mergeCell ref="A1:H1"/>
    <mergeCell ref="H2:I2"/>
    <mergeCell ref="A3:A4"/>
    <mergeCell ref="B3:B4"/>
    <mergeCell ref="C3:C4"/>
    <mergeCell ref="H3:I3"/>
    <mergeCell ref="H4:I4"/>
    <mergeCell ref="A5:A6"/>
    <mergeCell ref="B5:B6"/>
    <mergeCell ref="C5:C6"/>
    <mergeCell ref="A7:A8"/>
    <mergeCell ref="B7:B8"/>
    <mergeCell ref="C7:C8"/>
    <mergeCell ref="H7:I7"/>
  </mergeCells>
  <pageMargins left="0" right="0" top="0" bottom="0" header="0" footer="0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187"/>
  <sheetViews>
    <sheetView topLeftCell="A181" workbookViewId="0">
      <selection activeCell="F189" sqref="F189"/>
    </sheetView>
  </sheetViews>
  <sheetFormatPr defaultRowHeight="14.4"/>
  <cols>
    <col min="1" max="1" width="22.109375" customWidth="1"/>
    <col min="2" max="2" width="16" customWidth="1"/>
    <col min="3" max="5" width="11" customWidth="1"/>
    <col min="6" max="6" width="13.33203125" customWidth="1"/>
    <col min="7" max="7" width="11" customWidth="1"/>
    <col min="8" max="8" width="22" customWidth="1"/>
  </cols>
  <sheetData>
    <row r="1" spans="1:8" ht="81.900000000000006" customHeight="1">
      <c r="A1" s="101"/>
      <c r="B1" s="101"/>
      <c r="C1" s="101"/>
      <c r="D1" s="101"/>
      <c r="E1" s="101"/>
      <c r="F1" s="101"/>
      <c r="G1" s="101"/>
      <c r="H1" s="101"/>
    </row>
    <row r="2" spans="1:8" ht="21.9" customHeight="1">
      <c r="A2" s="118" t="s">
        <v>139</v>
      </c>
      <c r="B2" s="118"/>
      <c r="C2" s="118"/>
      <c r="D2" s="118"/>
      <c r="E2" s="118"/>
      <c r="F2" s="118"/>
      <c r="G2" s="118"/>
      <c r="H2" s="118"/>
    </row>
    <row r="3" spans="1:8" ht="15" customHeight="1">
      <c r="A3" s="5"/>
      <c r="B3" s="5"/>
      <c r="C3" s="12" t="s">
        <v>140</v>
      </c>
      <c r="D3" s="12" t="s">
        <v>141</v>
      </c>
      <c r="E3" s="12" t="s">
        <v>142</v>
      </c>
      <c r="F3" s="3"/>
      <c r="G3" s="3"/>
      <c r="H3" s="3"/>
    </row>
    <row r="4" spans="1:8" ht="18" customHeight="1">
      <c r="A4" s="13" t="s">
        <v>143</v>
      </c>
      <c r="B4" s="14" t="s">
        <v>144</v>
      </c>
      <c r="C4" s="15">
        <v>1.5</v>
      </c>
      <c r="D4" s="15">
        <v>3</v>
      </c>
      <c r="E4" s="16">
        <f>C4*D4</f>
        <v>4.5</v>
      </c>
      <c r="F4" s="3"/>
      <c r="G4" s="3"/>
      <c r="H4" s="3"/>
    </row>
    <row r="5" spans="1:8" ht="15" customHeight="1">
      <c r="A5" s="17"/>
      <c r="B5" s="18"/>
      <c r="C5" s="19"/>
      <c r="D5" s="19"/>
      <c r="E5" s="20">
        <f>E4</f>
        <v>4.5</v>
      </c>
      <c r="F5" s="3"/>
      <c r="G5" s="3"/>
      <c r="H5" s="3"/>
    </row>
    <row r="6" spans="1:8" ht="21.9" customHeight="1">
      <c r="A6" s="118" t="s">
        <v>145</v>
      </c>
      <c r="B6" s="118"/>
      <c r="C6" s="118"/>
      <c r="D6" s="118"/>
      <c r="E6" s="118"/>
      <c r="F6" s="118"/>
      <c r="G6" s="118"/>
      <c r="H6" s="118"/>
    </row>
    <row r="7" spans="1:8" ht="15" customHeight="1">
      <c r="A7" s="5"/>
      <c r="B7" s="5"/>
      <c r="C7" s="12" t="s">
        <v>23</v>
      </c>
      <c r="D7" s="12" t="s">
        <v>142</v>
      </c>
      <c r="E7" s="3"/>
      <c r="F7" s="3"/>
      <c r="G7" s="3"/>
      <c r="H7" s="3"/>
    </row>
    <row r="8" spans="1:8" ht="27" customHeight="1">
      <c r="A8" s="13" t="s">
        <v>146</v>
      </c>
      <c r="B8" s="14" t="s">
        <v>23</v>
      </c>
      <c r="C8" s="15">
        <v>980</v>
      </c>
      <c r="D8" s="16">
        <f>C8</f>
        <v>980</v>
      </c>
      <c r="E8" s="3"/>
      <c r="F8" s="3"/>
      <c r="G8" s="3"/>
      <c r="H8" s="3"/>
    </row>
    <row r="9" spans="1:8" ht="15" customHeight="1">
      <c r="A9" s="17"/>
      <c r="B9" s="18"/>
      <c r="C9" s="19"/>
      <c r="D9" s="20">
        <f>D8</f>
        <v>980</v>
      </c>
      <c r="E9" s="3"/>
      <c r="F9" s="3"/>
      <c r="G9" s="3"/>
      <c r="H9" s="3"/>
    </row>
    <row r="10" spans="1:8" ht="21.9" customHeight="1">
      <c r="A10" s="118" t="s">
        <v>147</v>
      </c>
      <c r="B10" s="118"/>
      <c r="C10" s="118"/>
      <c r="D10" s="118"/>
      <c r="E10" s="118"/>
      <c r="F10" s="118"/>
      <c r="G10" s="118"/>
      <c r="H10" s="118"/>
    </row>
    <row r="11" spans="1:8" ht="15" customHeight="1">
      <c r="A11" s="5"/>
      <c r="B11" s="5"/>
      <c r="C11" s="12" t="s">
        <v>23</v>
      </c>
      <c r="D11" s="12" t="s">
        <v>142</v>
      </c>
      <c r="E11" s="3"/>
      <c r="F11" s="3"/>
      <c r="G11" s="3"/>
      <c r="H11" s="3"/>
    </row>
    <row r="12" spans="1:8" ht="35.1" customHeight="1">
      <c r="A12" s="13" t="s">
        <v>148</v>
      </c>
      <c r="B12" s="14" t="s">
        <v>23</v>
      </c>
      <c r="C12" s="15">
        <v>86</v>
      </c>
      <c r="D12" s="16">
        <v>86</v>
      </c>
      <c r="E12" s="3"/>
      <c r="F12" s="3"/>
      <c r="G12" s="3"/>
      <c r="H12" s="3"/>
    </row>
    <row r="13" spans="1:8" ht="35.1" customHeight="1">
      <c r="A13" s="13" t="s">
        <v>149</v>
      </c>
      <c r="B13" s="14" t="s">
        <v>23</v>
      </c>
      <c r="C13" s="15">
        <v>86</v>
      </c>
      <c r="D13" s="16">
        <v>86</v>
      </c>
      <c r="E13" s="3"/>
      <c r="F13" s="3"/>
      <c r="G13" s="3"/>
      <c r="H13" s="3"/>
    </row>
    <row r="14" spans="1:8" ht="27" customHeight="1">
      <c r="A14" s="13" t="s">
        <v>150</v>
      </c>
      <c r="B14" s="14" t="s">
        <v>23</v>
      </c>
      <c r="C14" s="15">
        <v>86</v>
      </c>
      <c r="D14" s="16">
        <v>86</v>
      </c>
      <c r="E14" s="3"/>
      <c r="F14" s="3"/>
      <c r="G14" s="3"/>
      <c r="H14" s="3"/>
    </row>
    <row r="15" spans="1:8" ht="27" customHeight="1">
      <c r="A15" s="13" t="s">
        <v>151</v>
      </c>
      <c r="B15" s="14" t="s">
        <v>23</v>
      </c>
      <c r="C15" s="15">
        <v>86</v>
      </c>
      <c r="D15" s="16">
        <v>86</v>
      </c>
      <c r="E15" s="3"/>
      <c r="F15" s="3"/>
      <c r="G15" s="3"/>
      <c r="H15" s="3"/>
    </row>
    <row r="16" spans="1:8" ht="18" customHeight="1">
      <c r="A16" s="13" t="s">
        <v>152</v>
      </c>
      <c r="B16" s="14" t="s">
        <v>23</v>
      </c>
      <c r="C16" s="15">
        <v>86</v>
      </c>
      <c r="D16" s="16">
        <v>86</v>
      </c>
      <c r="E16" s="3"/>
      <c r="F16" s="3"/>
      <c r="G16" s="3"/>
      <c r="H16" s="3"/>
    </row>
    <row r="17" spans="1:8" ht="27" customHeight="1">
      <c r="A17" s="13" t="s">
        <v>153</v>
      </c>
      <c r="B17" s="14" t="s">
        <v>23</v>
      </c>
      <c r="C17" s="15">
        <v>86</v>
      </c>
      <c r="D17" s="16">
        <v>86</v>
      </c>
      <c r="E17" s="3"/>
      <c r="F17" s="3"/>
      <c r="G17" s="3"/>
      <c r="H17" s="3"/>
    </row>
    <row r="18" spans="1:8" ht="18" customHeight="1">
      <c r="A18" s="13" t="s">
        <v>154</v>
      </c>
      <c r="B18" s="14" t="s">
        <v>23</v>
      </c>
      <c r="C18" s="15">
        <v>86</v>
      </c>
      <c r="D18" s="16">
        <v>86</v>
      </c>
      <c r="E18" s="3"/>
      <c r="F18" s="3"/>
      <c r="G18" s="3"/>
      <c r="H18" s="3"/>
    </row>
    <row r="19" spans="1:8" ht="27" customHeight="1">
      <c r="A19" s="13" t="s">
        <v>155</v>
      </c>
      <c r="B19" s="14" t="s">
        <v>23</v>
      </c>
      <c r="C19" s="15">
        <v>86</v>
      </c>
      <c r="D19" s="16">
        <v>86</v>
      </c>
      <c r="E19" s="3"/>
      <c r="F19" s="3"/>
      <c r="G19" s="3"/>
      <c r="H19" s="3"/>
    </row>
    <row r="20" spans="1:8" ht="15" customHeight="1">
      <c r="A20" s="17"/>
      <c r="B20" s="18"/>
      <c r="C20" s="19"/>
      <c r="D20" s="20">
        <v>688</v>
      </c>
      <c r="E20" s="3"/>
      <c r="F20" s="3"/>
      <c r="G20" s="3"/>
      <c r="H20" s="3"/>
    </row>
    <row r="21" spans="1:8" ht="30" customHeight="1">
      <c r="A21" s="118" t="s">
        <v>156</v>
      </c>
      <c r="B21" s="118"/>
      <c r="C21" s="118"/>
      <c r="D21" s="118"/>
      <c r="E21" s="118"/>
      <c r="F21" s="118"/>
      <c r="G21" s="118"/>
      <c r="H21" s="118"/>
    </row>
    <row r="22" spans="1:8" ht="15" customHeight="1">
      <c r="A22" s="5"/>
      <c r="B22" s="5"/>
      <c r="C22" s="12" t="s">
        <v>141</v>
      </c>
      <c r="D22" s="12" t="s">
        <v>157</v>
      </c>
      <c r="E22" s="12" t="s">
        <v>142</v>
      </c>
      <c r="F22" s="3"/>
      <c r="G22" s="3"/>
      <c r="H22" s="3"/>
    </row>
    <row r="23" spans="1:8" ht="18" customHeight="1">
      <c r="A23" s="13" t="s">
        <v>158</v>
      </c>
      <c r="B23" s="14" t="s">
        <v>159</v>
      </c>
      <c r="C23" s="15">
        <v>3.2</v>
      </c>
      <c r="D23" s="15">
        <v>2.5</v>
      </c>
      <c r="E23" s="16">
        <v>8</v>
      </c>
      <c r="F23" s="3"/>
      <c r="G23" s="3"/>
      <c r="H23" s="3"/>
    </row>
    <row r="24" spans="1:8" ht="15" customHeight="1">
      <c r="A24" s="17"/>
      <c r="B24" s="18"/>
      <c r="C24" s="19"/>
      <c r="D24" s="19"/>
      <c r="E24" s="20">
        <v>8</v>
      </c>
      <c r="F24" s="3"/>
      <c r="G24" s="3"/>
      <c r="H24" s="3"/>
    </row>
    <row r="25" spans="1:8" ht="30" customHeight="1">
      <c r="A25" s="118" t="s">
        <v>160</v>
      </c>
      <c r="B25" s="118"/>
      <c r="C25" s="118"/>
      <c r="D25" s="118"/>
      <c r="E25" s="118"/>
      <c r="F25" s="118"/>
      <c r="G25" s="118"/>
      <c r="H25" s="118"/>
    </row>
    <row r="26" spans="1:8" ht="15" customHeight="1">
      <c r="A26" s="5"/>
      <c r="B26" s="5"/>
      <c r="C26" s="12" t="s">
        <v>141</v>
      </c>
      <c r="D26" s="12" t="s">
        <v>157</v>
      </c>
      <c r="E26" s="12" t="s">
        <v>142</v>
      </c>
      <c r="F26" s="3"/>
      <c r="G26" s="3"/>
      <c r="H26" s="3"/>
    </row>
    <row r="27" spans="1:8" ht="18" customHeight="1">
      <c r="A27" s="13" t="s">
        <v>161</v>
      </c>
      <c r="B27" s="14" t="s">
        <v>159</v>
      </c>
      <c r="C27" s="15">
        <v>3.2</v>
      </c>
      <c r="D27" s="15">
        <v>2.5</v>
      </c>
      <c r="E27" s="16">
        <v>8</v>
      </c>
      <c r="F27" s="3"/>
      <c r="G27" s="3"/>
      <c r="H27" s="3"/>
    </row>
    <row r="28" spans="1:8" ht="15" customHeight="1">
      <c r="A28" s="17"/>
      <c r="B28" s="18"/>
      <c r="C28" s="19"/>
      <c r="D28" s="19"/>
      <c r="E28" s="20">
        <v>8</v>
      </c>
      <c r="F28" s="3"/>
      <c r="G28" s="3"/>
      <c r="H28" s="3"/>
    </row>
    <row r="29" spans="1:8" ht="21.9" customHeight="1">
      <c r="A29" s="118" t="s">
        <v>162</v>
      </c>
      <c r="B29" s="118"/>
      <c r="C29" s="118"/>
      <c r="D29" s="118"/>
      <c r="E29" s="118"/>
      <c r="F29" s="118"/>
      <c r="G29" s="118"/>
      <c r="H29" s="118"/>
    </row>
    <row r="30" spans="1:8" ht="15" customHeight="1">
      <c r="A30" s="5"/>
      <c r="B30" s="5"/>
      <c r="C30" s="12" t="s">
        <v>23</v>
      </c>
      <c r="D30" s="12" t="s">
        <v>142</v>
      </c>
      <c r="E30" s="3"/>
      <c r="F30" s="3"/>
      <c r="G30" s="3"/>
      <c r="H30" s="3"/>
    </row>
    <row r="31" spans="1:8" ht="12.9" customHeight="1">
      <c r="A31" s="13" t="s">
        <v>163</v>
      </c>
      <c r="B31" s="14" t="s">
        <v>23</v>
      </c>
      <c r="C31" s="15">
        <v>6</v>
      </c>
      <c r="D31" s="16">
        <v>6</v>
      </c>
      <c r="E31" s="3"/>
      <c r="F31" s="3"/>
      <c r="G31" s="3"/>
      <c r="H31" s="3"/>
    </row>
    <row r="32" spans="1:8" ht="15" customHeight="1">
      <c r="A32" s="17"/>
      <c r="B32" s="18"/>
      <c r="C32" s="19"/>
      <c r="D32" s="20">
        <v>6</v>
      </c>
      <c r="E32" s="3"/>
      <c r="F32" s="3"/>
      <c r="G32" s="3"/>
      <c r="H32" s="3"/>
    </row>
    <row r="33" spans="1:8" ht="21.9" customHeight="1">
      <c r="A33" s="118" t="s">
        <v>164</v>
      </c>
      <c r="B33" s="118"/>
      <c r="C33" s="118"/>
      <c r="D33" s="118"/>
      <c r="E33" s="118"/>
      <c r="F33" s="118"/>
      <c r="G33" s="118"/>
      <c r="H33" s="118"/>
    </row>
    <row r="34" spans="1:8" ht="15" customHeight="1">
      <c r="A34" s="5"/>
      <c r="B34" s="5"/>
      <c r="C34" s="12" t="s">
        <v>23</v>
      </c>
      <c r="D34" s="12" t="s">
        <v>142</v>
      </c>
      <c r="E34" s="3"/>
      <c r="F34" s="3"/>
      <c r="G34" s="3"/>
      <c r="H34" s="3"/>
    </row>
    <row r="35" spans="1:8" ht="18" customHeight="1">
      <c r="A35" s="13" t="s">
        <v>53</v>
      </c>
      <c r="B35" s="14" t="s">
        <v>23</v>
      </c>
      <c r="C35" s="15">
        <v>1</v>
      </c>
      <c r="D35" s="16">
        <v>1</v>
      </c>
      <c r="E35" s="3"/>
      <c r="F35" s="3"/>
      <c r="G35" s="3"/>
      <c r="H35" s="3"/>
    </row>
    <row r="36" spans="1:8" ht="15" customHeight="1">
      <c r="A36" s="17"/>
      <c r="B36" s="18"/>
      <c r="C36" s="19"/>
      <c r="D36" s="20">
        <v>1</v>
      </c>
      <c r="E36" s="3"/>
      <c r="F36" s="3"/>
      <c r="G36" s="3"/>
      <c r="H36" s="3"/>
    </row>
    <row r="37" spans="1:8" ht="21.9" customHeight="1">
      <c r="A37" s="118" t="s">
        <v>165</v>
      </c>
      <c r="B37" s="118"/>
      <c r="C37" s="118"/>
      <c r="D37" s="118"/>
      <c r="E37" s="118"/>
      <c r="F37" s="118"/>
      <c r="G37" s="118"/>
      <c r="H37" s="118"/>
    </row>
    <row r="38" spans="1:8" ht="15" customHeight="1">
      <c r="A38" s="5"/>
      <c r="B38" s="5"/>
      <c r="C38" s="12" t="s">
        <v>23</v>
      </c>
      <c r="D38" s="12" t="s">
        <v>142</v>
      </c>
      <c r="E38" s="3"/>
      <c r="F38" s="3"/>
      <c r="G38" s="3"/>
      <c r="H38" s="3"/>
    </row>
    <row r="39" spans="1:8" ht="27" customHeight="1">
      <c r="A39" s="13" t="s">
        <v>57</v>
      </c>
      <c r="B39" s="14" t="s">
        <v>23</v>
      </c>
      <c r="C39" s="15">
        <v>1</v>
      </c>
      <c r="D39" s="16">
        <v>1</v>
      </c>
      <c r="E39" s="3"/>
      <c r="F39" s="3"/>
      <c r="G39" s="3"/>
      <c r="H39" s="3"/>
    </row>
    <row r="40" spans="1:8" ht="15" customHeight="1">
      <c r="A40" s="17"/>
      <c r="B40" s="18"/>
      <c r="C40" s="19"/>
      <c r="D40" s="20">
        <v>1</v>
      </c>
      <c r="E40" s="3"/>
      <c r="F40" s="3"/>
      <c r="G40" s="3"/>
      <c r="H40" s="3"/>
    </row>
    <row r="41" spans="1:8" ht="21.9" customHeight="1">
      <c r="A41" s="118" t="s">
        <v>166</v>
      </c>
      <c r="B41" s="118"/>
      <c r="C41" s="118"/>
      <c r="D41" s="118"/>
      <c r="E41" s="118"/>
      <c r="F41" s="118"/>
      <c r="G41" s="118"/>
      <c r="H41" s="118"/>
    </row>
    <row r="42" spans="1:8" ht="15" customHeight="1">
      <c r="A42" s="5"/>
      <c r="B42" s="5"/>
      <c r="C42" s="12" t="s">
        <v>23</v>
      </c>
      <c r="D42" s="12" t="s">
        <v>142</v>
      </c>
      <c r="E42" s="3"/>
      <c r="F42" s="3"/>
      <c r="G42" s="3"/>
      <c r="H42" s="3"/>
    </row>
    <row r="43" spans="1:8" ht="42.9" customHeight="1">
      <c r="A43" s="13" t="s">
        <v>148</v>
      </c>
      <c r="B43" s="14" t="s">
        <v>23</v>
      </c>
      <c r="C43" s="15">
        <v>86</v>
      </c>
      <c r="D43" s="16">
        <v>86</v>
      </c>
      <c r="E43" s="3"/>
      <c r="F43" s="3"/>
      <c r="G43" s="3"/>
      <c r="H43" s="3"/>
    </row>
    <row r="44" spans="1:8" ht="42.9" customHeight="1">
      <c r="A44" s="13" t="s">
        <v>149</v>
      </c>
      <c r="B44" s="14" t="s">
        <v>23</v>
      </c>
      <c r="C44" s="15">
        <v>86</v>
      </c>
      <c r="D44" s="16">
        <v>86</v>
      </c>
      <c r="E44" s="3"/>
      <c r="F44" s="3"/>
      <c r="G44" s="3"/>
      <c r="H44" s="3"/>
    </row>
    <row r="45" spans="1:8" ht="35.1" customHeight="1">
      <c r="A45" s="13" t="s">
        <v>150</v>
      </c>
      <c r="B45" s="14" t="s">
        <v>23</v>
      </c>
      <c r="C45" s="15">
        <v>86</v>
      </c>
      <c r="D45" s="16">
        <v>86</v>
      </c>
      <c r="E45" s="3"/>
      <c r="F45" s="3"/>
      <c r="G45" s="3"/>
      <c r="H45" s="3"/>
    </row>
    <row r="46" spans="1:8" ht="35.1" customHeight="1">
      <c r="A46" s="13" t="s">
        <v>151</v>
      </c>
      <c r="B46" s="14" t="s">
        <v>23</v>
      </c>
      <c r="C46" s="15">
        <v>86</v>
      </c>
      <c r="D46" s="16">
        <v>86</v>
      </c>
      <c r="E46" s="3"/>
      <c r="F46" s="3"/>
      <c r="G46" s="3"/>
      <c r="H46" s="3"/>
    </row>
    <row r="47" spans="1:8" ht="15" customHeight="1">
      <c r="A47" s="13" t="s">
        <v>152</v>
      </c>
      <c r="B47" s="14" t="s">
        <v>23</v>
      </c>
      <c r="C47" s="15">
        <v>86</v>
      </c>
      <c r="D47" s="16">
        <v>86</v>
      </c>
      <c r="E47" s="3"/>
      <c r="F47" s="3"/>
      <c r="G47" s="3"/>
      <c r="H47" s="3"/>
    </row>
    <row r="48" spans="1:8" ht="15" customHeight="1">
      <c r="A48" s="13" t="s">
        <v>153</v>
      </c>
      <c r="B48" s="14" t="s">
        <v>23</v>
      </c>
      <c r="C48" s="15">
        <v>86</v>
      </c>
      <c r="D48" s="16">
        <v>86</v>
      </c>
      <c r="E48" s="53"/>
      <c r="F48" s="53"/>
      <c r="G48" s="53"/>
      <c r="H48" s="53"/>
    </row>
    <row r="49" spans="1:8" ht="15" customHeight="1">
      <c r="A49" s="13" t="s">
        <v>154</v>
      </c>
      <c r="B49" s="14" t="s">
        <v>23</v>
      </c>
      <c r="C49" s="15">
        <v>86</v>
      </c>
      <c r="D49" s="16">
        <v>86</v>
      </c>
      <c r="E49" s="53"/>
      <c r="F49" s="53"/>
      <c r="G49" s="53"/>
      <c r="H49" s="53"/>
    </row>
    <row r="50" spans="1:8" ht="15" customHeight="1">
      <c r="A50" s="13" t="s">
        <v>155</v>
      </c>
      <c r="B50" s="14" t="s">
        <v>23</v>
      </c>
      <c r="C50" s="15">
        <v>86</v>
      </c>
      <c r="D50" s="16">
        <v>86</v>
      </c>
      <c r="E50" s="53"/>
      <c r="F50" s="53"/>
      <c r="G50" s="53"/>
      <c r="H50" s="53"/>
    </row>
    <row r="51" spans="1:8" ht="15" customHeight="1">
      <c r="A51" s="17"/>
      <c r="B51" s="18"/>
      <c r="C51" s="19"/>
      <c r="D51" s="20">
        <v>688</v>
      </c>
      <c r="E51" s="53"/>
      <c r="F51" s="53"/>
      <c r="G51" s="53"/>
      <c r="H51" s="53"/>
    </row>
    <row r="52" spans="1:8" ht="30" customHeight="1">
      <c r="A52" s="118" t="s">
        <v>730</v>
      </c>
      <c r="B52" s="118"/>
      <c r="C52" s="118"/>
      <c r="D52" s="118"/>
      <c r="E52" s="118"/>
      <c r="F52" s="118"/>
      <c r="G52" s="118"/>
      <c r="H52" s="118"/>
    </row>
    <row r="53" spans="1:8" ht="15" customHeight="1">
      <c r="A53" s="5"/>
      <c r="B53" s="5"/>
      <c r="C53" s="12" t="s">
        <v>167</v>
      </c>
      <c r="D53" s="12" t="s">
        <v>168</v>
      </c>
      <c r="E53" s="12" t="s">
        <v>142</v>
      </c>
      <c r="F53" s="3"/>
      <c r="G53" s="3"/>
      <c r="H53" s="3"/>
    </row>
    <row r="54" spans="1:8" ht="42.9" customHeight="1">
      <c r="A54" s="13" t="s">
        <v>734</v>
      </c>
      <c r="B54" s="14" t="s">
        <v>169</v>
      </c>
      <c r="C54" s="15">
        <f>2238.88</f>
        <v>2238.88</v>
      </c>
      <c r="D54" s="15">
        <v>1.1000000000000001</v>
      </c>
      <c r="E54" s="16">
        <f>C54*D54</f>
        <v>2462.77</v>
      </c>
      <c r="F54" s="3"/>
      <c r="G54" s="3"/>
      <c r="H54" s="3"/>
    </row>
    <row r="55" spans="1:8" ht="15" customHeight="1">
      <c r="A55" s="17"/>
      <c r="B55" s="18"/>
      <c r="C55" s="19"/>
      <c r="D55" s="19"/>
      <c r="E55" s="20">
        <f>E54</f>
        <v>2462.77</v>
      </c>
      <c r="F55" s="3"/>
      <c r="G55" s="3"/>
      <c r="H55" s="3"/>
    </row>
    <row r="56" spans="1:8" ht="30" customHeight="1">
      <c r="A56" s="118" t="s">
        <v>729</v>
      </c>
      <c r="B56" s="118"/>
      <c r="C56" s="118"/>
      <c r="D56" s="118"/>
      <c r="E56" s="118"/>
      <c r="F56" s="118"/>
      <c r="G56" s="118"/>
      <c r="H56" s="118"/>
    </row>
    <row r="57" spans="1:8" ht="15" customHeight="1">
      <c r="A57" s="5"/>
      <c r="B57" s="5"/>
      <c r="C57" s="12" t="s">
        <v>167</v>
      </c>
      <c r="D57" s="12" t="s">
        <v>142</v>
      </c>
      <c r="E57" s="3"/>
      <c r="F57" s="3"/>
      <c r="G57" s="3"/>
      <c r="H57" s="3"/>
    </row>
    <row r="58" spans="1:8" ht="35.1" customHeight="1">
      <c r="A58" s="13" t="s">
        <v>733</v>
      </c>
      <c r="B58" s="14" t="s">
        <v>167</v>
      </c>
      <c r="C58" s="15">
        <f>E55</f>
        <v>2462.77</v>
      </c>
      <c r="D58" s="16">
        <f>C58</f>
        <v>2462.77</v>
      </c>
      <c r="E58" s="3"/>
      <c r="F58" s="3"/>
      <c r="G58" s="3"/>
      <c r="H58" s="3"/>
    </row>
    <row r="59" spans="1:8" ht="15" customHeight="1">
      <c r="A59" s="17"/>
      <c r="B59" s="18"/>
      <c r="C59" s="19"/>
      <c r="D59" s="20">
        <f>D58</f>
        <v>2462.77</v>
      </c>
      <c r="E59" s="3"/>
      <c r="F59" s="3"/>
      <c r="G59" s="3"/>
      <c r="H59" s="3"/>
    </row>
    <row r="60" spans="1:8" ht="15" customHeight="1">
      <c r="A60" s="118" t="s">
        <v>735</v>
      </c>
      <c r="B60" s="118"/>
      <c r="C60" s="118"/>
      <c r="D60" s="118"/>
      <c r="E60" s="118"/>
      <c r="F60" s="118"/>
      <c r="G60" s="118"/>
      <c r="H60" s="118"/>
    </row>
    <row r="61" spans="1:8" ht="15" customHeight="1">
      <c r="A61" s="5"/>
      <c r="B61" s="5"/>
      <c r="C61" s="12" t="s">
        <v>167</v>
      </c>
      <c r="D61" s="87" t="s">
        <v>722</v>
      </c>
      <c r="E61" s="87" t="s">
        <v>723</v>
      </c>
      <c r="F61" s="87" t="s">
        <v>95</v>
      </c>
      <c r="G61" s="53"/>
    </row>
    <row r="62" spans="1:8" ht="23.4">
      <c r="A62" s="13" t="s">
        <v>733</v>
      </c>
      <c r="B62" s="89" t="s">
        <v>719</v>
      </c>
      <c r="C62" s="90">
        <f>D59</f>
        <v>2462.77</v>
      </c>
      <c r="D62" s="90">
        <v>1.7</v>
      </c>
      <c r="E62" s="90">
        <v>12</v>
      </c>
      <c r="F62" s="91">
        <f>C62*D62*E62</f>
        <v>50240.51</v>
      </c>
      <c r="G62" s="53"/>
    </row>
    <row r="63" spans="1:8" ht="15" customHeight="1">
      <c r="A63" s="92"/>
      <c r="B63" s="93"/>
      <c r="C63" s="94"/>
      <c r="D63" s="95"/>
      <c r="E63" s="94"/>
      <c r="F63" s="95">
        <f>F62</f>
        <v>50240.51</v>
      </c>
      <c r="G63" s="53"/>
    </row>
    <row r="64" spans="1:8" ht="21.9" customHeight="1">
      <c r="A64" s="118" t="s">
        <v>171</v>
      </c>
      <c r="B64" s="118"/>
      <c r="C64" s="118"/>
      <c r="D64" s="118"/>
      <c r="E64" s="118"/>
      <c r="F64" s="118"/>
      <c r="G64" s="118"/>
      <c r="H64" s="118"/>
    </row>
    <row r="65" spans="1:8" ht="15" customHeight="1">
      <c r="A65" s="5"/>
      <c r="B65" s="5"/>
      <c r="C65" s="12" t="s">
        <v>141</v>
      </c>
      <c r="D65" s="12" t="s">
        <v>142</v>
      </c>
      <c r="E65" s="3"/>
      <c r="F65" s="3"/>
      <c r="G65" s="3"/>
      <c r="H65" s="3"/>
    </row>
    <row r="66" spans="1:8" ht="35.1" customHeight="1">
      <c r="A66" s="13" t="s">
        <v>172</v>
      </c>
      <c r="B66" s="14" t="s">
        <v>173</v>
      </c>
      <c r="C66" s="15">
        <v>11.6</v>
      </c>
      <c r="D66" s="16">
        <v>11.6</v>
      </c>
      <c r="E66" s="3"/>
      <c r="F66" s="3"/>
      <c r="G66" s="3"/>
      <c r="H66" s="3"/>
    </row>
    <row r="67" spans="1:8" ht="15" customHeight="1">
      <c r="A67" s="17"/>
      <c r="B67" s="18"/>
      <c r="C67" s="19"/>
      <c r="D67" s="20">
        <v>11.6</v>
      </c>
      <c r="E67" s="3"/>
      <c r="F67" s="3"/>
      <c r="G67" s="3"/>
      <c r="H67" s="3"/>
    </row>
    <row r="68" spans="1:8" ht="30" customHeight="1">
      <c r="A68" s="118" t="s">
        <v>174</v>
      </c>
      <c r="B68" s="118"/>
      <c r="C68" s="118"/>
      <c r="D68" s="118"/>
      <c r="E68" s="118"/>
      <c r="F68" s="118"/>
      <c r="G68" s="118"/>
      <c r="H68" s="118"/>
    </row>
    <row r="69" spans="1:8" ht="15" customHeight="1">
      <c r="A69" s="5"/>
      <c r="B69" s="5"/>
      <c r="C69" s="12" t="s">
        <v>23</v>
      </c>
      <c r="D69" s="12" t="s">
        <v>142</v>
      </c>
      <c r="E69" s="3"/>
      <c r="F69" s="3"/>
      <c r="G69" s="3"/>
      <c r="H69" s="3"/>
    </row>
    <row r="70" spans="1:8" ht="18" customHeight="1">
      <c r="A70" s="13" t="s">
        <v>736</v>
      </c>
      <c r="B70" s="14" t="s">
        <v>23</v>
      </c>
      <c r="C70" s="15">
        <v>2</v>
      </c>
      <c r="D70" s="16">
        <v>2</v>
      </c>
      <c r="E70" s="3"/>
      <c r="F70" s="3"/>
      <c r="G70" s="3"/>
      <c r="H70" s="3"/>
    </row>
    <row r="71" spans="1:8" ht="15" customHeight="1">
      <c r="A71" s="17"/>
      <c r="B71" s="18"/>
      <c r="C71" s="19"/>
      <c r="D71" s="20">
        <f>D70</f>
        <v>2</v>
      </c>
      <c r="E71" s="3"/>
      <c r="F71" s="3"/>
      <c r="G71" s="3"/>
      <c r="H71" s="3"/>
    </row>
    <row r="72" spans="1:8" ht="30" customHeight="1">
      <c r="A72" s="118" t="s">
        <v>175</v>
      </c>
      <c r="B72" s="118"/>
      <c r="C72" s="118"/>
      <c r="D72" s="118"/>
      <c r="E72" s="118"/>
      <c r="F72" s="118"/>
      <c r="G72" s="118"/>
      <c r="H72" s="118"/>
    </row>
    <row r="73" spans="1:8" ht="15" customHeight="1">
      <c r="A73" s="5"/>
      <c r="B73" s="5"/>
      <c r="C73" s="12" t="s">
        <v>141</v>
      </c>
      <c r="D73" s="12" t="s">
        <v>23</v>
      </c>
      <c r="E73" s="12" t="s">
        <v>142</v>
      </c>
      <c r="F73" s="3"/>
      <c r="G73" s="3"/>
      <c r="H73" s="3"/>
    </row>
    <row r="74" spans="1:8" ht="18" customHeight="1">
      <c r="A74" s="13" t="s">
        <v>176</v>
      </c>
      <c r="B74" s="14" t="s">
        <v>177</v>
      </c>
      <c r="C74" s="15">
        <v>11.6</v>
      </c>
      <c r="D74" s="15">
        <v>2</v>
      </c>
      <c r="E74" s="16">
        <v>23.2</v>
      </c>
      <c r="F74" s="3"/>
      <c r="G74" s="3"/>
      <c r="H74" s="3"/>
    </row>
    <row r="75" spans="1:8" ht="15" customHeight="1">
      <c r="A75" s="17"/>
      <c r="B75" s="18"/>
      <c r="C75" s="19"/>
      <c r="D75" s="19"/>
      <c r="E75" s="20">
        <v>23.2</v>
      </c>
      <c r="F75" s="3"/>
      <c r="G75" s="3"/>
      <c r="H75" s="3"/>
    </row>
    <row r="76" spans="1:8" ht="21.9" customHeight="1">
      <c r="A76" s="118" t="s">
        <v>708</v>
      </c>
      <c r="B76" s="118"/>
      <c r="C76" s="118"/>
      <c r="D76" s="118"/>
      <c r="E76" s="118"/>
      <c r="F76" s="118"/>
      <c r="G76" s="118"/>
      <c r="H76" s="118"/>
    </row>
    <row r="77" spans="1:8" ht="15" customHeight="1">
      <c r="A77" s="5"/>
      <c r="B77" s="5"/>
      <c r="C77" s="12" t="s">
        <v>141</v>
      </c>
      <c r="D77" s="12" t="s">
        <v>157</v>
      </c>
      <c r="E77" s="12" t="s">
        <v>142</v>
      </c>
      <c r="F77" s="3"/>
      <c r="G77" s="3"/>
      <c r="H77" s="3"/>
    </row>
    <row r="78" spans="1:8" ht="51.9" customHeight="1">
      <c r="A78" s="13" t="s">
        <v>178</v>
      </c>
      <c r="B78" s="14" t="s">
        <v>159</v>
      </c>
      <c r="C78" s="15">
        <v>980</v>
      </c>
      <c r="D78" s="15">
        <v>9</v>
      </c>
      <c r="E78" s="16">
        <f>C78*D78</f>
        <v>8820</v>
      </c>
      <c r="F78" s="3"/>
      <c r="G78" s="3"/>
      <c r="H78" s="3"/>
    </row>
    <row r="79" spans="1:8" ht="15" customHeight="1">
      <c r="A79" s="17"/>
      <c r="B79" s="18"/>
      <c r="C79" s="19"/>
      <c r="D79" s="19"/>
      <c r="E79" s="20">
        <f>E78</f>
        <v>8820</v>
      </c>
      <c r="F79" s="3"/>
      <c r="G79" s="3"/>
      <c r="H79" s="3"/>
    </row>
    <row r="80" spans="1:8" ht="42" customHeight="1">
      <c r="A80" s="118" t="s">
        <v>709</v>
      </c>
      <c r="B80" s="118"/>
      <c r="C80" s="118"/>
      <c r="D80" s="118"/>
      <c r="E80" s="118"/>
      <c r="F80" s="118"/>
      <c r="G80" s="118"/>
      <c r="H80" s="118"/>
    </row>
    <row r="81" spans="1:8" ht="15" customHeight="1">
      <c r="A81" s="5"/>
      <c r="B81" s="5"/>
      <c r="C81" s="12" t="s">
        <v>141</v>
      </c>
      <c r="D81" s="12" t="s">
        <v>157</v>
      </c>
      <c r="E81" s="12" t="s">
        <v>179</v>
      </c>
      <c r="F81" s="12" t="s">
        <v>142</v>
      </c>
      <c r="G81" s="3"/>
      <c r="H81" s="3"/>
    </row>
    <row r="82" spans="1:8" ht="60" customHeight="1">
      <c r="A82" s="13" t="s">
        <v>180</v>
      </c>
      <c r="B82" s="14" t="s">
        <v>181</v>
      </c>
      <c r="C82" s="15">
        <f>C78</f>
        <v>980</v>
      </c>
      <c r="D82" s="15">
        <v>9</v>
      </c>
      <c r="E82" s="15">
        <v>0.15</v>
      </c>
      <c r="F82" s="16">
        <f>C82*D82*E82</f>
        <v>1323</v>
      </c>
      <c r="G82" s="3"/>
      <c r="H82" s="3"/>
    </row>
    <row r="83" spans="1:8" ht="15" customHeight="1">
      <c r="A83" s="17"/>
      <c r="B83" s="18"/>
      <c r="C83" s="19"/>
      <c r="D83" s="19"/>
      <c r="E83" s="19"/>
      <c r="F83" s="20">
        <f>F82</f>
        <v>1323</v>
      </c>
      <c r="G83" s="3"/>
      <c r="H83" s="3"/>
    </row>
    <row r="84" spans="1:8">
      <c r="A84" s="118" t="s">
        <v>710</v>
      </c>
      <c r="B84" s="118"/>
      <c r="C84" s="118"/>
      <c r="D84" s="118"/>
      <c r="E84" s="118"/>
      <c r="F84" s="118"/>
      <c r="G84" s="118"/>
      <c r="H84" s="118"/>
    </row>
    <row r="85" spans="1:8" ht="15" customHeight="1">
      <c r="A85" s="5"/>
      <c r="B85" s="5"/>
      <c r="C85" s="12" t="s">
        <v>141</v>
      </c>
      <c r="D85" s="12" t="s">
        <v>179</v>
      </c>
      <c r="E85" s="12" t="s">
        <v>157</v>
      </c>
      <c r="F85" s="12" t="s">
        <v>142</v>
      </c>
      <c r="G85" s="3"/>
      <c r="H85" s="3"/>
    </row>
    <row r="86" spans="1:8" ht="60" customHeight="1">
      <c r="A86" s="13" t="s">
        <v>182</v>
      </c>
      <c r="B86" s="14" t="s">
        <v>181</v>
      </c>
      <c r="C86" s="15">
        <f>C82</f>
        <v>980</v>
      </c>
      <c r="D86" s="15">
        <v>9</v>
      </c>
      <c r="E86" s="15">
        <v>0.2</v>
      </c>
      <c r="F86" s="16">
        <f>C86*D86*E86</f>
        <v>1764</v>
      </c>
      <c r="G86" s="3"/>
      <c r="H86" s="3"/>
    </row>
    <row r="87" spans="1:8" ht="15" customHeight="1">
      <c r="A87" s="17"/>
      <c r="B87" s="18"/>
      <c r="C87" s="19"/>
      <c r="D87" s="19"/>
      <c r="E87" s="19"/>
      <c r="F87" s="20">
        <f>F86</f>
        <v>1764</v>
      </c>
      <c r="G87" s="3"/>
      <c r="H87" s="3"/>
    </row>
    <row r="88" spans="1:8" ht="15" customHeight="1">
      <c r="A88" s="118" t="s">
        <v>714</v>
      </c>
      <c r="B88" s="118"/>
      <c r="C88" s="118"/>
      <c r="D88" s="118"/>
      <c r="E88" s="118"/>
      <c r="F88" s="118"/>
      <c r="G88" s="118"/>
      <c r="H88" s="118"/>
    </row>
    <row r="89" spans="1:8" ht="31.2">
      <c r="A89" s="5"/>
      <c r="B89" s="5"/>
      <c r="C89" s="87" t="s">
        <v>737</v>
      </c>
      <c r="D89" s="87" t="s">
        <v>738</v>
      </c>
      <c r="E89" s="87" t="s">
        <v>722</v>
      </c>
      <c r="F89" s="87" t="s">
        <v>723</v>
      </c>
      <c r="G89" s="87" t="s">
        <v>95</v>
      </c>
      <c r="H89" s="53"/>
    </row>
    <row r="90" spans="1:8" ht="31.2">
      <c r="A90" s="88" t="s">
        <v>726</v>
      </c>
      <c r="B90" s="89" t="s">
        <v>719</v>
      </c>
      <c r="C90" s="90">
        <f>F83*0.77019</f>
        <v>1018.96</v>
      </c>
      <c r="D90" s="90">
        <f>F87*1.10027</f>
        <v>1940.88</v>
      </c>
      <c r="E90" s="90">
        <v>1.7</v>
      </c>
      <c r="F90" s="90">
        <v>12</v>
      </c>
      <c r="G90" s="91">
        <f>(C90+D90)*E90*F90</f>
        <v>60380.74</v>
      </c>
      <c r="H90" s="53"/>
    </row>
    <row r="91" spans="1:8" ht="15" customHeight="1">
      <c r="A91" s="92"/>
      <c r="B91" s="93"/>
      <c r="C91" s="94"/>
      <c r="D91" s="94"/>
      <c r="E91" s="95"/>
      <c r="F91" s="94"/>
      <c r="G91" s="95">
        <f>G90</f>
        <v>60380.74</v>
      </c>
      <c r="H91" s="53"/>
    </row>
    <row r="92" spans="1:8" ht="15" customHeight="1">
      <c r="A92" s="118" t="s">
        <v>715</v>
      </c>
      <c r="B92" s="118"/>
      <c r="C92" s="118"/>
      <c r="D92" s="118"/>
      <c r="E92" s="118"/>
      <c r="F92" s="118"/>
      <c r="G92" s="118"/>
      <c r="H92" s="118"/>
    </row>
    <row r="93" spans="1:8" ht="15" customHeight="1">
      <c r="A93" s="5"/>
      <c r="B93" s="5"/>
      <c r="C93" s="87" t="s">
        <v>724</v>
      </c>
      <c r="D93" s="87" t="s">
        <v>725</v>
      </c>
      <c r="E93" s="87" t="s">
        <v>722</v>
      </c>
      <c r="F93" s="87" t="s">
        <v>723</v>
      </c>
      <c r="G93" s="87" t="s">
        <v>95</v>
      </c>
      <c r="H93" s="75"/>
    </row>
    <row r="94" spans="1:8" ht="23.4">
      <c r="A94" s="88" t="s">
        <v>727</v>
      </c>
      <c r="B94" s="89" t="s">
        <v>719</v>
      </c>
      <c r="C94" s="90">
        <f>'MEMORIA DE CALCULO'!F83</f>
        <v>1323</v>
      </c>
      <c r="D94" s="96">
        <v>0.41260000000000002</v>
      </c>
      <c r="E94" s="90">
        <v>1.4</v>
      </c>
      <c r="F94" s="90">
        <v>94</v>
      </c>
      <c r="G94" s="91">
        <f>C94*D94*E94*F94</f>
        <v>71836.47</v>
      </c>
      <c r="H94" s="75"/>
    </row>
    <row r="95" spans="1:8" ht="15" customHeight="1">
      <c r="A95" s="92"/>
      <c r="B95" s="93"/>
      <c r="C95" s="94"/>
      <c r="D95" s="94"/>
      <c r="E95" s="95"/>
      <c r="F95" s="94"/>
      <c r="G95" s="95">
        <f>G94</f>
        <v>71836.47</v>
      </c>
      <c r="H95" s="75"/>
    </row>
    <row r="96" spans="1:8" ht="21.9" customHeight="1">
      <c r="A96" s="118" t="s">
        <v>183</v>
      </c>
      <c r="B96" s="118"/>
      <c r="C96" s="118"/>
      <c r="D96" s="118"/>
      <c r="E96" s="118"/>
      <c r="F96" s="118"/>
      <c r="G96" s="118"/>
      <c r="H96" s="118"/>
    </row>
    <row r="97" spans="1:11" ht="15" customHeight="1">
      <c r="A97" s="5"/>
      <c r="B97" s="5"/>
      <c r="C97" s="12" t="s">
        <v>23</v>
      </c>
      <c r="D97" s="12" t="s">
        <v>142</v>
      </c>
      <c r="E97" s="3"/>
      <c r="F97" s="3"/>
      <c r="G97" s="3"/>
      <c r="H97" s="3"/>
    </row>
    <row r="98" spans="1:11" ht="119.1" customHeight="1">
      <c r="A98" s="13" t="s">
        <v>184</v>
      </c>
      <c r="B98" s="14" t="s">
        <v>23</v>
      </c>
      <c r="C98" s="15">
        <v>9.8800000000000008</v>
      </c>
      <c r="D98" s="16">
        <f>C98</f>
        <v>9.8800000000000008</v>
      </c>
      <c r="E98" s="3"/>
      <c r="F98" s="3"/>
      <c r="G98" s="3"/>
      <c r="H98" s="3"/>
      <c r="J98" s="52">
        <f>980*8.4*0.0012</f>
        <v>9.8800000000000008</v>
      </c>
      <c r="K98" s="52"/>
    </row>
    <row r="99" spans="1:11" ht="15" customHeight="1">
      <c r="A99" s="17"/>
      <c r="B99" s="18"/>
      <c r="C99" s="19"/>
      <c r="D99" s="20">
        <f>D98</f>
        <v>9.8800000000000008</v>
      </c>
      <c r="E99" s="3"/>
      <c r="F99" s="3"/>
      <c r="G99" s="3"/>
      <c r="H99" s="3"/>
    </row>
    <row r="100" spans="1:11">
      <c r="A100" s="118" t="s">
        <v>700</v>
      </c>
      <c r="B100" s="118"/>
      <c r="C100" s="118"/>
      <c r="D100" s="118"/>
      <c r="E100" s="118"/>
      <c r="F100" s="118"/>
      <c r="G100" s="118"/>
      <c r="H100" s="118"/>
    </row>
    <row r="101" spans="1:11" ht="15" customHeight="1">
      <c r="A101" s="5"/>
      <c r="B101" s="5"/>
      <c r="C101" s="12" t="s">
        <v>703</v>
      </c>
      <c r="D101" s="12" t="s">
        <v>186</v>
      </c>
      <c r="E101" s="12" t="s">
        <v>142</v>
      </c>
      <c r="F101" s="3"/>
      <c r="G101" s="3"/>
      <c r="H101" s="3"/>
    </row>
    <row r="102" spans="1:11" ht="35.1" customHeight="1">
      <c r="A102" s="13" t="s">
        <v>704</v>
      </c>
      <c r="B102" s="14" t="s">
        <v>187</v>
      </c>
      <c r="C102" s="15">
        <f>D99</f>
        <v>9.8800000000000008</v>
      </c>
      <c r="D102" s="15">
        <v>320</v>
      </c>
      <c r="E102" s="16">
        <f>C102*D102</f>
        <v>3161.6</v>
      </c>
      <c r="F102" s="3"/>
      <c r="G102" s="3"/>
      <c r="H102" s="3"/>
    </row>
    <row r="103" spans="1:11" ht="15" customHeight="1">
      <c r="A103" s="17"/>
      <c r="B103" s="18"/>
      <c r="C103" s="19"/>
      <c r="D103" s="19"/>
      <c r="E103" s="20">
        <f>E102</f>
        <v>3161.6</v>
      </c>
      <c r="F103" s="3"/>
      <c r="G103" s="3"/>
      <c r="H103" s="3"/>
    </row>
    <row r="104" spans="1:11" ht="21.9" customHeight="1">
      <c r="A104" s="118" t="s">
        <v>698</v>
      </c>
      <c r="B104" s="118"/>
      <c r="C104" s="118"/>
      <c r="D104" s="118"/>
      <c r="E104" s="118"/>
      <c r="F104" s="118"/>
      <c r="G104" s="118"/>
      <c r="H104" s="118"/>
    </row>
    <row r="105" spans="1:11" ht="15" customHeight="1">
      <c r="A105" s="5"/>
      <c r="B105" s="5"/>
      <c r="C105" s="12" t="s">
        <v>141</v>
      </c>
      <c r="D105" s="12" t="s">
        <v>157</v>
      </c>
      <c r="E105" s="12" t="s">
        <v>142</v>
      </c>
      <c r="F105" s="3"/>
      <c r="G105" s="3"/>
      <c r="H105" s="3"/>
    </row>
    <row r="106" spans="1:11" ht="51.9" customHeight="1">
      <c r="A106" s="13" t="s">
        <v>189</v>
      </c>
      <c r="B106" s="14" t="s">
        <v>159</v>
      </c>
      <c r="C106" s="15">
        <f>C78</f>
        <v>980</v>
      </c>
      <c r="D106" s="15">
        <v>8.4</v>
      </c>
      <c r="E106" s="16">
        <f>C106*D106</f>
        <v>8232</v>
      </c>
      <c r="F106" s="3"/>
      <c r="G106" s="3"/>
      <c r="H106" s="3"/>
    </row>
    <row r="107" spans="1:11" ht="15" customHeight="1">
      <c r="A107" s="17"/>
      <c r="B107" s="18"/>
      <c r="C107" s="19"/>
      <c r="D107" s="19"/>
      <c r="E107" s="20">
        <f>E106</f>
        <v>8232</v>
      </c>
      <c r="F107" s="3"/>
      <c r="G107" s="3"/>
      <c r="H107" s="3"/>
    </row>
    <row r="108" spans="1:11" ht="21.9" customHeight="1">
      <c r="A108" s="118" t="s">
        <v>190</v>
      </c>
      <c r="B108" s="118"/>
      <c r="C108" s="118"/>
      <c r="D108" s="118"/>
      <c r="E108" s="118"/>
      <c r="F108" s="118"/>
      <c r="G108" s="118"/>
      <c r="H108" s="118"/>
    </row>
    <row r="109" spans="1:11" ht="15" customHeight="1">
      <c r="A109" s="5"/>
      <c r="B109" s="5"/>
      <c r="C109" s="12" t="s">
        <v>23</v>
      </c>
      <c r="D109" s="12" t="s">
        <v>142</v>
      </c>
      <c r="E109" s="3"/>
      <c r="F109" s="3"/>
      <c r="G109" s="3"/>
      <c r="H109" s="3"/>
    </row>
    <row r="110" spans="1:11" ht="126.9" customHeight="1">
      <c r="A110" s="13" t="s">
        <v>191</v>
      </c>
      <c r="B110" s="14" t="s">
        <v>23</v>
      </c>
      <c r="C110" s="15">
        <v>38.69</v>
      </c>
      <c r="D110" s="16">
        <f>C110</f>
        <v>38.69</v>
      </c>
      <c r="E110" s="3"/>
      <c r="F110" s="3"/>
      <c r="G110" s="3"/>
      <c r="H110" s="3"/>
      <c r="J110">
        <f>0.0047*E107</f>
        <v>38.690399999999997</v>
      </c>
    </row>
    <row r="111" spans="1:11" ht="15" customHeight="1">
      <c r="A111" s="17"/>
      <c r="B111" s="18"/>
      <c r="C111" s="19"/>
      <c r="D111" s="20">
        <f>D110</f>
        <v>38.69</v>
      </c>
      <c r="E111" s="3"/>
      <c r="F111" s="3"/>
      <c r="G111" s="3"/>
      <c r="H111" s="3"/>
    </row>
    <row r="112" spans="1:11" ht="30" customHeight="1">
      <c r="A112" s="118" t="s">
        <v>701</v>
      </c>
      <c r="B112" s="118"/>
      <c r="C112" s="118"/>
      <c r="D112" s="118"/>
      <c r="E112" s="118"/>
      <c r="F112" s="118"/>
      <c r="G112" s="118"/>
      <c r="H112" s="118"/>
    </row>
    <row r="113" spans="1:8" ht="15" customHeight="1">
      <c r="A113" s="5"/>
      <c r="B113" s="5"/>
      <c r="C113" s="12" t="s">
        <v>186</v>
      </c>
      <c r="D113" s="12" t="s">
        <v>703</v>
      </c>
      <c r="E113" s="12" t="s">
        <v>142</v>
      </c>
      <c r="F113" s="3"/>
      <c r="G113" s="3"/>
      <c r="H113" s="3"/>
    </row>
    <row r="114" spans="1:8" ht="35.1" customHeight="1">
      <c r="A114" s="13" t="s">
        <v>705</v>
      </c>
      <c r="B114" s="14" t="s">
        <v>187</v>
      </c>
      <c r="C114" s="15">
        <v>320</v>
      </c>
      <c r="D114" s="15">
        <f>D111</f>
        <v>38.69</v>
      </c>
      <c r="E114" s="16">
        <f>C114*D114</f>
        <v>12380.8</v>
      </c>
      <c r="F114" s="3"/>
      <c r="G114" s="3"/>
      <c r="H114" s="3"/>
    </row>
    <row r="115" spans="1:8" ht="15" customHeight="1">
      <c r="A115" s="17"/>
      <c r="B115" s="18"/>
      <c r="C115" s="19"/>
      <c r="D115" s="19"/>
      <c r="E115" s="20">
        <f>E114</f>
        <v>12380.8</v>
      </c>
      <c r="F115" s="3"/>
      <c r="G115" s="3"/>
      <c r="H115" s="3"/>
    </row>
    <row r="116" spans="1:8" ht="21.9" customHeight="1">
      <c r="A116" s="118" t="s">
        <v>702</v>
      </c>
      <c r="B116" s="118"/>
      <c r="C116" s="118"/>
      <c r="D116" s="118"/>
      <c r="E116" s="118"/>
      <c r="F116" s="118"/>
      <c r="G116" s="118"/>
      <c r="H116" s="118"/>
    </row>
    <row r="117" spans="1:8" ht="15" customHeight="1">
      <c r="A117" s="5"/>
      <c r="B117" s="5"/>
      <c r="C117" s="87" t="s">
        <v>141</v>
      </c>
      <c r="D117" s="87" t="s">
        <v>157</v>
      </c>
      <c r="E117" s="87" t="s">
        <v>142</v>
      </c>
      <c r="F117" s="3"/>
      <c r="G117" s="3"/>
      <c r="H117" s="3"/>
    </row>
    <row r="118" spans="1:8" ht="51.9" customHeight="1">
      <c r="A118" s="88" t="s">
        <v>189</v>
      </c>
      <c r="B118" s="89" t="s">
        <v>159</v>
      </c>
      <c r="C118" s="90">
        <v>980</v>
      </c>
      <c r="D118" s="90">
        <v>8.4</v>
      </c>
      <c r="E118" s="91">
        <f>C118*D118</f>
        <v>8232</v>
      </c>
      <c r="F118" s="3"/>
      <c r="G118" s="3"/>
      <c r="H118" s="3"/>
    </row>
    <row r="119" spans="1:8" s="57" customFormat="1" ht="15" customHeight="1">
      <c r="A119" s="92"/>
      <c r="B119" s="93"/>
      <c r="C119" s="94"/>
      <c r="D119" s="94"/>
      <c r="E119" s="95">
        <f>E118</f>
        <v>8232</v>
      </c>
      <c r="F119" s="53"/>
      <c r="G119" s="53"/>
      <c r="H119" s="53"/>
    </row>
    <row r="120" spans="1:8" s="57" customFormat="1" ht="15" customHeight="1">
      <c r="A120" s="118" t="s">
        <v>717</v>
      </c>
      <c r="B120" s="118"/>
      <c r="C120" s="118"/>
      <c r="D120" s="118"/>
      <c r="E120" s="118"/>
      <c r="F120" s="118"/>
      <c r="G120" s="118"/>
      <c r="H120" s="118"/>
    </row>
    <row r="121" spans="1:8" s="57" customFormat="1" ht="15.6">
      <c r="A121" s="5"/>
      <c r="B121" s="5"/>
      <c r="C121" s="87" t="s">
        <v>720</v>
      </c>
      <c r="D121" s="87" t="s">
        <v>721</v>
      </c>
      <c r="E121" s="87" t="s">
        <v>722</v>
      </c>
      <c r="F121" s="87" t="s">
        <v>723</v>
      </c>
      <c r="G121" s="87" t="s">
        <v>95</v>
      </c>
      <c r="H121" s="64"/>
    </row>
    <row r="122" spans="1:8" s="57" customFormat="1" ht="15.6">
      <c r="A122" s="88" t="s">
        <v>718</v>
      </c>
      <c r="B122" s="89" t="s">
        <v>719</v>
      </c>
      <c r="C122" s="90">
        <f>E119</f>
        <v>8232</v>
      </c>
      <c r="D122" s="96">
        <v>2.2329999999999999E-2</v>
      </c>
      <c r="E122" s="90">
        <v>1.4</v>
      </c>
      <c r="F122" s="90">
        <v>94</v>
      </c>
      <c r="G122" s="91">
        <f>C122*D122*E122*F122</f>
        <v>24190.79</v>
      </c>
      <c r="H122" s="64"/>
    </row>
    <row r="123" spans="1:8" s="57" customFormat="1" ht="15" customHeight="1">
      <c r="A123" s="92"/>
      <c r="B123" s="93"/>
      <c r="C123" s="94"/>
      <c r="D123" s="94"/>
      <c r="E123" s="95"/>
      <c r="F123" s="94"/>
      <c r="G123" s="95">
        <f>G122</f>
        <v>24190.79</v>
      </c>
      <c r="H123" s="64"/>
    </row>
    <row r="124" spans="1:8" s="57" customFormat="1" ht="15" customHeight="1">
      <c r="A124" s="64"/>
      <c r="B124" s="64"/>
      <c r="C124" s="64"/>
      <c r="D124" s="64"/>
      <c r="E124" s="86"/>
      <c r="F124" s="64"/>
      <c r="G124" s="64"/>
      <c r="H124" s="64"/>
    </row>
    <row r="125" spans="1:8" ht="30" customHeight="1">
      <c r="A125" s="118" t="s">
        <v>194</v>
      </c>
      <c r="B125" s="118"/>
      <c r="C125" s="118"/>
      <c r="D125" s="118"/>
      <c r="E125" s="118"/>
      <c r="F125" s="118"/>
      <c r="G125" s="118"/>
      <c r="H125" s="118"/>
    </row>
    <row r="126" spans="1:8" ht="15" customHeight="1">
      <c r="A126" s="5"/>
      <c r="B126" s="5"/>
      <c r="C126" s="12" t="s">
        <v>141</v>
      </c>
      <c r="D126" s="12" t="s">
        <v>195</v>
      </c>
      <c r="E126" s="12" t="s">
        <v>142</v>
      </c>
      <c r="F126" s="3"/>
      <c r="G126" s="3"/>
      <c r="H126" s="3"/>
    </row>
    <row r="127" spans="1:8" ht="27" customHeight="1">
      <c r="A127" s="13" t="s">
        <v>196</v>
      </c>
      <c r="B127" s="14" t="s">
        <v>197</v>
      </c>
      <c r="C127" s="15">
        <v>980</v>
      </c>
      <c r="D127" s="15">
        <v>2</v>
      </c>
      <c r="E127" s="16">
        <f>C127*D127</f>
        <v>1960</v>
      </c>
      <c r="F127" s="3"/>
      <c r="G127" s="3"/>
      <c r="H127" s="3"/>
    </row>
    <row r="128" spans="1:8" ht="27" customHeight="1">
      <c r="A128" s="13" t="s">
        <v>740</v>
      </c>
      <c r="B128" s="14" t="s">
        <v>741</v>
      </c>
      <c r="C128" s="15" t="s">
        <v>744</v>
      </c>
      <c r="D128" s="15"/>
      <c r="E128" s="16">
        <f>8+8+20</f>
        <v>36</v>
      </c>
      <c r="F128" s="53"/>
      <c r="G128" s="53"/>
      <c r="H128" s="53"/>
    </row>
    <row r="129" spans="1:8" ht="15" customHeight="1">
      <c r="A129" s="17"/>
      <c r="B129" s="18"/>
      <c r="C129" s="19"/>
      <c r="D129" s="19"/>
      <c r="E129" s="20">
        <f>E127-E128</f>
        <v>1924</v>
      </c>
      <c r="F129" s="3"/>
      <c r="G129" s="3"/>
      <c r="H129" s="3"/>
    </row>
    <row r="130" spans="1:8" ht="42" customHeight="1">
      <c r="A130" s="118" t="s">
        <v>198</v>
      </c>
      <c r="B130" s="118"/>
      <c r="C130" s="118"/>
      <c r="D130" s="118"/>
      <c r="E130" s="118"/>
      <c r="F130" s="118"/>
      <c r="G130" s="118"/>
      <c r="H130" s="118"/>
    </row>
    <row r="131" spans="1:8" ht="15" customHeight="1">
      <c r="A131" s="5"/>
      <c r="B131" s="5"/>
      <c r="C131" s="12" t="s">
        <v>141</v>
      </c>
      <c r="D131" s="12" t="s">
        <v>195</v>
      </c>
      <c r="E131" s="12" t="s">
        <v>142</v>
      </c>
      <c r="F131" s="3"/>
      <c r="G131" s="3"/>
      <c r="H131" s="3"/>
    </row>
    <row r="132" spans="1:8" ht="27" customHeight="1">
      <c r="A132" s="13" t="s">
        <v>196</v>
      </c>
      <c r="B132" s="14" t="s">
        <v>197</v>
      </c>
      <c r="C132" s="15">
        <v>980</v>
      </c>
      <c r="D132" s="15">
        <v>2</v>
      </c>
      <c r="E132" s="16">
        <f>C132*D132</f>
        <v>1960</v>
      </c>
      <c r="F132" s="3"/>
      <c r="G132" s="3"/>
      <c r="H132" s="3"/>
    </row>
    <row r="133" spans="1:8" ht="27" customHeight="1">
      <c r="A133" s="13" t="s">
        <v>740</v>
      </c>
      <c r="B133" s="14" t="s">
        <v>741</v>
      </c>
      <c r="C133" s="15" t="s">
        <v>744</v>
      </c>
      <c r="D133" s="15"/>
      <c r="E133" s="16">
        <f>8+8+20</f>
        <v>36</v>
      </c>
      <c r="F133" s="53"/>
      <c r="G133" s="53"/>
      <c r="H133" s="53"/>
    </row>
    <row r="134" spans="1:8" ht="15" customHeight="1">
      <c r="A134" s="17"/>
      <c r="B134" s="18"/>
      <c r="C134" s="19"/>
      <c r="D134" s="19"/>
      <c r="E134" s="20">
        <f>E132-E133</f>
        <v>1924</v>
      </c>
      <c r="F134" s="3"/>
      <c r="G134" s="3"/>
      <c r="H134" s="3"/>
    </row>
    <row r="135" spans="1:8" ht="30" customHeight="1">
      <c r="A135" s="118" t="s">
        <v>199</v>
      </c>
      <c r="B135" s="118"/>
      <c r="C135" s="118"/>
      <c r="D135" s="118"/>
      <c r="E135" s="118"/>
      <c r="F135" s="118"/>
      <c r="G135" s="118"/>
      <c r="H135" s="118"/>
    </row>
    <row r="136" spans="1:8" ht="15" customHeight="1">
      <c r="A136" s="5"/>
      <c r="B136" s="5"/>
      <c r="C136" s="12" t="s">
        <v>141</v>
      </c>
      <c r="D136" s="12" t="s">
        <v>195</v>
      </c>
      <c r="E136" s="12" t="s">
        <v>157</v>
      </c>
      <c r="F136" s="12" t="s">
        <v>142</v>
      </c>
      <c r="G136" s="3"/>
      <c r="H136" s="3"/>
    </row>
    <row r="137" spans="1:8" ht="42.9" customHeight="1">
      <c r="A137" s="13" t="s">
        <v>200</v>
      </c>
      <c r="B137" s="14" t="s">
        <v>201</v>
      </c>
      <c r="C137" s="15">
        <f>C132</f>
        <v>980</v>
      </c>
      <c r="D137" s="15">
        <v>2</v>
      </c>
      <c r="E137" s="15">
        <v>1.5</v>
      </c>
      <c r="F137" s="16">
        <f>C137*D137*E137</f>
        <v>2940</v>
      </c>
      <c r="G137" s="3"/>
      <c r="H137" s="3"/>
    </row>
    <row r="138" spans="1:8" ht="42.9" customHeight="1">
      <c r="A138" s="13" t="s">
        <v>740</v>
      </c>
      <c r="B138" s="14" t="s">
        <v>742</v>
      </c>
      <c r="C138" s="15" t="s">
        <v>744</v>
      </c>
      <c r="D138" s="15"/>
      <c r="E138" s="15">
        <v>1.5</v>
      </c>
      <c r="F138" s="16">
        <f>(8+8+20)*E138</f>
        <v>54</v>
      </c>
      <c r="G138" s="53"/>
      <c r="H138" s="53"/>
    </row>
    <row r="139" spans="1:8" ht="15" customHeight="1">
      <c r="A139" s="17"/>
      <c r="B139" s="18"/>
      <c r="C139" s="19"/>
      <c r="D139" s="19"/>
      <c r="E139" s="19"/>
      <c r="F139" s="20">
        <f>F137-F138</f>
        <v>2886</v>
      </c>
      <c r="G139" s="3"/>
      <c r="H139" s="3"/>
    </row>
    <row r="140" spans="1:8" ht="21.9" customHeight="1">
      <c r="A140" s="118" t="s">
        <v>202</v>
      </c>
      <c r="B140" s="118"/>
      <c r="C140" s="118"/>
      <c r="D140" s="118"/>
      <c r="E140" s="118"/>
      <c r="F140" s="118"/>
      <c r="G140" s="118"/>
      <c r="H140" s="118"/>
    </row>
    <row r="141" spans="1:8" ht="15" customHeight="1">
      <c r="A141" s="5"/>
      <c r="B141" s="5"/>
      <c r="C141" s="12" t="s">
        <v>141</v>
      </c>
      <c r="D141" s="12" t="s">
        <v>195</v>
      </c>
      <c r="E141" s="12" t="s">
        <v>142</v>
      </c>
      <c r="F141" s="3"/>
      <c r="G141" s="3"/>
      <c r="H141" s="3"/>
    </row>
    <row r="142" spans="1:8" ht="27" customHeight="1">
      <c r="A142" s="13" t="s">
        <v>196</v>
      </c>
      <c r="B142" s="14" t="s">
        <v>197</v>
      </c>
      <c r="C142" s="15">
        <f>C137</f>
        <v>980</v>
      </c>
      <c r="D142" s="15">
        <v>2</v>
      </c>
      <c r="E142" s="16">
        <f>C142*D142</f>
        <v>1960</v>
      </c>
      <c r="F142" s="3"/>
      <c r="G142" s="3"/>
      <c r="H142" s="3"/>
    </row>
    <row r="143" spans="1:8" ht="27" customHeight="1">
      <c r="A143" s="13" t="s">
        <v>740</v>
      </c>
      <c r="B143" s="14" t="s">
        <v>741</v>
      </c>
      <c r="C143" s="15" t="s">
        <v>744</v>
      </c>
      <c r="D143" s="15"/>
      <c r="E143" s="16">
        <f>8+8+20</f>
        <v>36</v>
      </c>
      <c r="F143" s="53"/>
      <c r="G143" s="53"/>
      <c r="H143" s="53"/>
    </row>
    <row r="144" spans="1:8" ht="15" customHeight="1">
      <c r="A144" s="17"/>
      <c r="B144" s="18"/>
      <c r="C144" s="19"/>
      <c r="D144" s="19"/>
      <c r="E144" s="20">
        <f>E142-E143</f>
        <v>1924</v>
      </c>
      <c r="F144" s="3"/>
      <c r="G144" s="3"/>
      <c r="H144" s="98"/>
    </row>
    <row r="145" spans="1:8" ht="30" customHeight="1">
      <c r="A145" s="118" t="s">
        <v>203</v>
      </c>
      <c r="B145" s="118"/>
      <c r="C145" s="118"/>
      <c r="D145" s="118"/>
      <c r="E145" s="118"/>
      <c r="F145" s="118"/>
      <c r="G145" s="118"/>
      <c r="H145" s="118"/>
    </row>
    <row r="146" spans="1:8" ht="15" customHeight="1">
      <c r="A146" s="5"/>
      <c r="B146" s="5"/>
      <c r="C146" s="12" t="s">
        <v>141</v>
      </c>
      <c r="D146" s="12" t="s">
        <v>195</v>
      </c>
      <c r="E146" s="12" t="s">
        <v>157</v>
      </c>
      <c r="F146" s="12" t="s">
        <v>23</v>
      </c>
      <c r="G146" s="12" t="s">
        <v>142</v>
      </c>
      <c r="H146" s="3"/>
    </row>
    <row r="147" spans="1:8" ht="70.2">
      <c r="A147" s="13" t="s">
        <v>745</v>
      </c>
      <c r="B147" s="14" t="s">
        <v>201</v>
      </c>
      <c r="C147" s="15">
        <f>C142</f>
        <v>980</v>
      </c>
      <c r="D147" s="15">
        <v>2</v>
      </c>
      <c r="E147" s="15">
        <v>0.3</v>
      </c>
      <c r="F147" s="15">
        <v>0</v>
      </c>
      <c r="G147" s="16">
        <f>C147*D147*E147</f>
        <v>588</v>
      </c>
      <c r="H147" s="3"/>
    </row>
    <row r="148" spans="1:8" ht="51.9" customHeight="1">
      <c r="A148" s="13" t="s">
        <v>740</v>
      </c>
      <c r="B148" s="14" t="s">
        <v>743</v>
      </c>
      <c r="C148" s="15" t="s">
        <v>744</v>
      </c>
      <c r="D148" s="15"/>
      <c r="E148" s="15">
        <v>0.3</v>
      </c>
      <c r="F148" s="15"/>
      <c r="G148" s="16">
        <f>(8+8+20)*E148</f>
        <v>10.8</v>
      </c>
      <c r="H148" s="53"/>
    </row>
    <row r="149" spans="1:8" ht="15" customHeight="1">
      <c r="A149" s="17"/>
      <c r="B149" s="18"/>
      <c r="C149" s="19"/>
      <c r="D149" s="19"/>
      <c r="E149" s="19"/>
      <c r="F149" s="19"/>
      <c r="G149" s="20">
        <f>G147-G148</f>
        <v>577.20000000000005</v>
      </c>
      <c r="H149" s="3"/>
    </row>
    <row r="150" spans="1:8" ht="21.9" customHeight="1">
      <c r="A150" s="118" t="s">
        <v>204</v>
      </c>
      <c r="B150" s="118"/>
      <c r="C150" s="118"/>
      <c r="D150" s="118"/>
      <c r="E150" s="118"/>
      <c r="F150" s="118"/>
      <c r="G150" s="118"/>
      <c r="H150" s="118"/>
    </row>
    <row r="151" spans="1:8" ht="15" customHeight="1">
      <c r="A151" s="5"/>
      <c r="B151" s="5"/>
      <c r="C151" s="12" t="s">
        <v>141</v>
      </c>
      <c r="D151" s="12" t="s">
        <v>195</v>
      </c>
      <c r="E151" s="12" t="s">
        <v>157</v>
      </c>
      <c r="F151" s="12" t="s">
        <v>179</v>
      </c>
      <c r="G151" s="12" t="s">
        <v>142</v>
      </c>
      <c r="H151" s="3"/>
    </row>
    <row r="152" spans="1:8" ht="51.9" customHeight="1">
      <c r="A152" s="13" t="s">
        <v>205</v>
      </c>
      <c r="B152" s="14" t="s">
        <v>206</v>
      </c>
      <c r="C152" s="15">
        <f>C147</f>
        <v>980</v>
      </c>
      <c r="D152" s="15">
        <v>2</v>
      </c>
      <c r="E152" s="15">
        <v>1.5</v>
      </c>
      <c r="F152" s="15">
        <v>0.15</v>
      </c>
      <c r="G152" s="16">
        <f>C152*D152*E152*F152</f>
        <v>441</v>
      </c>
      <c r="H152" s="3"/>
    </row>
    <row r="153" spans="1:8" ht="51.9" customHeight="1">
      <c r="A153" s="13" t="s">
        <v>740</v>
      </c>
      <c r="B153" s="14" t="s">
        <v>743</v>
      </c>
      <c r="C153" s="15" t="s">
        <v>744</v>
      </c>
      <c r="D153" s="15"/>
      <c r="E153" s="15">
        <v>1.5</v>
      </c>
      <c r="F153" s="15">
        <v>0.15</v>
      </c>
      <c r="G153" s="16">
        <f>(8+8+20)*E153*F153</f>
        <v>8.1</v>
      </c>
      <c r="H153" s="53"/>
    </row>
    <row r="154" spans="1:8" ht="15" customHeight="1">
      <c r="A154" s="17"/>
      <c r="B154" s="18"/>
      <c r="C154" s="19"/>
      <c r="D154" s="19"/>
      <c r="E154" s="19"/>
      <c r="F154" s="19"/>
      <c r="G154" s="20">
        <f>G152-G153</f>
        <v>432.9</v>
      </c>
      <c r="H154" s="3"/>
    </row>
    <row r="155" spans="1:8" ht="21.9" customHeight="1">
      <c r="A155" s="118" t="s">
        <v>207</v>
      </c>
      <c r="B155" s="118"/>
      <c r="C155" s="118"/>
      <c r="D155" s="118"/>
      <c r="E155" s="118"/>
      <c r="F155" s="118"/>
      <c r="G155" s="118"/>
      <c r="H155" s="118"/>
    </row>
    <row r="156" spans="1:8" ht="15" customHeight="1">
      <c r="A156" s="5"/>
      <c r="B156" s="5"/>
      <c r="C156" s="12" t="s">
        <v>208</v>
      </c>
      <c r="D156" s="12" t="s">
        <v>142</v>
      </c>
      <c r="E156" s="3"/>
      <c r="F156" s="3"/>
      <c r="G156" s="3"/>
      <c r="H156" s="3"/>
    </row>
    <row r="157" spans="1:8" ht="27" customHeight="1">
      <c r="A157" s="13" t="s">
        <v>209</v>
      </c>
      <c r="B157" s="14" t="s">
        <v>208</v>
      </c>
      <c r="C157" s="15">
        <f>2*0.5*0.5</f>
        <v>0.5</v>
      </c>
      <c r="D157" s="16">
        <f>C157</f>
        <v>0.5</v>
      </c>
      <c r="E157" s="3"/>
      <c r="F157" s="3"/>
      <c r="G157" s="3"/>
      <c r="H157" s="3"/>
    </row>
    <row r="158" spans="1:8" ht="27" customHeight="1">
      <c r="A158" s="13" t="s">
        <v>210</v>
      </c>
      <c r="B158" s="14" t="s">
        <v>731</v>
      </c>
      <c r="C158" s="15">
        <f>6*0.5*0.5</f>
        <v>1.5</v>
      </c>
      <c r="D158" s="16">
        <f>C158</f>
        <v>1.5</v>
      </c>
      <c r="E158" s="53"/>
      <c r="F158" s="53"/>
      <c r="G158" s="53"/>
      <c r="H158" s="53"/>
    </row>
    <row r="159" spans="1:8" ht="35.1" customHeight="1">
      <c r="A159" s="13" t="s">
        <v>696</v>
      </c>
      <c r="B159" s="14" t="s">
        <v>697</v>
      </c>
      <c r="C159" s="15">
        <f>4*3.14*0.25*0.25</f>
        <v>0.79</v>
      </c>
      <c r="D159" s="16">
        <f>C159</f>
        <v>0.79</v>
      </c>
      <c r="E159" s="3"/>
      <c r="F159" s="3"/>
      <c r="G159" s="3"/>
      <c r="H159" s="3"/>
    </row>
    <row r="160" spans="1:8" ht="15" customHeight="1">
      <c r="A160" s="17"/>
      <c r="B160" s="18"/>
      <c r="C160" s="19"/>
      <c r="D160" s="20">
        <f>SUM(D157:D159)</f>
        <v>2.79</v>
      </c>
      <c r="E160" s="3"/>
      <c r="F160" s="3"/>
      <c r="G160" s="3"/>
      <c r="H160" s="3"/>
    </row>
    <row r="161" spans="1:8" ht="30" customHeight="1">
      <c r="A161" s="118" t="s">
        <v>211</v>
      </c>
      <c r="B161" s="118"/>
      <c r="C161" s="118"/>
      <c r="D161" s="118"/>
      <c r="E161" s="118"/>
      <c r="F161" s="118"/>
      <c r="G161" s="118"/>
      <c r="H161" s="118"/>
    </row>
    <row r="162" spans="1:8" ht="15" customHeight="1">
      <c r="A162" s="5"/>
      <c r="B162" s="5"/>
      <c r="C162" s="12" t="s">
        <v>212</v>
      </c>
      <c r="D162" s="12" t="s">
        <v>141</v>
      </c>
      <c r="E162" s="12" t="s">
        <v>179</v>
      </c>
      <c r="F162" s="12" t="s">
        <v>23</v>
      </c>
      <c r="G162" s="12" t="s">
        <v>142</v>
      </c>
      <c r="H162" s="3"/>
    </row>
    <row r="163" spans="1:8" ht="42.9" customHeight="1">
      <c r="A163" s="13" t="s">
        <v>213</v>
      </c>
      <c r="B163" s="14" t="s">
        <v>214</v>
      </c>
      <c r="C163" s="15">
        <v>16</v>
      </c>
      <c r="D163" s="15">
        <v>1.6</v>
      </c>
      <c r="E163" s="15">
        <v>0.4</v>
      </c>
      <c r="F163" s="15">
        <v>5</v>
      </c>
      <c r="G163" s="16">
        <f>C163*D163*E163*F163</f>
        <v>51.2</v>
      </c>
      <c r="H163" s="3"/>
    </row>
    <row r="164" spans="1:8" ht="35.1" customHeight="1">
      <c r="A164" s="13" t="s">
        <v>215</v>
      </c>
      <c r="B164" s="14" t="s">
        <v>216</v>
      </c>
      <c r="C164" s="15">
        <v>0</v>
      </c>
      <c r="D164" s="15">
        <v>980</v>
      </c>
      <c r="E164" s="15">
        <v>0.1</v>
      </c>
      <c r="F164" s="15">
        <v>2</v>
      </c>
      <c r="G164" s="16">
        <f>D164*E164*F164</f>
        <v>196</v>
      </c>
      <c r="H164" s="3"/>
    </row>
    <row r="165" spans="1:8" ht="35.1" customHeight="1">
      <c r="A165" s="13" t="s">
        <v>217</v>
      </c>
      <c r="B165" s="14" t="s">
        <v>216</v>
      </c>
      <c r="C165" s="15">
        <v>0</v>
      </c>
      <c r="D165" s="15">
        <v>980</v>
      </c>
      <c r="E165" s="15">
        <v>0.1</v>
      </c>
      <c r="F165" s="15">
        <v>2</v>
      </c>
      <c r="G165" s="16">
        <f>D165*E165*F165</f>
        <v>196</v>
      </c>
      <c r="H165" s="3"/>
    </row>
    <row r="166" spans="1:8" ht="42.9" customHeight="1">
      <c r="A166" s="13" t="s">
        <v>218</v>
      </c>
      <c r="B166" s="14" t="s">
        <v>216</v>
      </c>
      <c r="C166" s="15">
        <v>0</v>
      </c>
      <c r="D166" s="15">
        <v>980</v>
      </c>
      <c r="E166" s="15">
        <v>0.1</v>
      </c>
      <c r="F166" s="15">
        <v>2</v>
      </c>
      <c r="G166" s="16">
        <f>D166*E166*F166</f>
        <v>196</v>
      </c>
      <c r="H166" s="3"/>
    </row>
    <row r="167" spans="1:8" ht="42.9" customHeight="1">
      <c r="A167" s="13" t="s">
        <v>219</v>
      </c>
      <c r="B167" s="14" t="s">
        <v>216</v>
      </c>
      <c r="C167" s="15">
        <v>0</v>
      </c>
      <c r="D167" s="15">
        <v>980</v>
      </c>
      <c r="E167" s="15">
        <v>0.1</v>
      </c>
      <c r="F167" s="15">
        <v>1</v>
      </c>
      <c r="G167" s="16">
        <f>D167*E167*F167</f>
        <v>98</v>
      </c>
      <c r="H167" s="3"/>
    </row>
    <row r="168" spans="1:8" ht="15" customHeight="1">
      <c r="A168" s="17"/>
      <c r="B168" s="18"/>
      <c r="C168" s="19"/>
      <c r="D168" s="19"/>
      <c r="E168" s="19"/>
      <c r="F168" s="19"/>
      <c r="G168" s="20">
        <f>SUM(G163:G167)</f>
        <v>737.2</v>
      </c>
      <c r="H168" s="3"/>
    </row>
    <row r="169" spans="1:8" ht="21.9" customHeight="1">
      <c r="A169" s="118" t="s">
        <v>220</v>
      </c>
      <c r="B169" s="118"/>
      <c r="C169" s="118"/>
      <c r="D169" s="118"/>
      <c r="E169" s="118"/>
      <c r="F169" s="118"/>
      <c r="G169" s="118"/>
      <c r="H169" s="118"/>
    </row>
    <row r="170" spans="1:8" ht="15" customHeight="1">
      <c r="A170" s="5"/>
      <c r="B170" s="5"/>
      <c r="C170" s="12" t="s">
        <v>23</v>
      </c>
      <c r="D170" s="12" t="s">
        <v>142</v>
      </c>
      <c r="E170" s="3"/>
      <c r="F170" s="3"/>
      <c r="G170" s="3"/>
      <c r="H170" s="3"/>
    </row>
    <row r="171" spans="1:8" ht="12.9" customHeight="1">
      <c r="A171" s="13" t="s">
        <v>221</v>
      </c>
      <c r="B171" s="14" t="s">
        <v>23</v>
      </c>
      <c r="C171" s="15">
        <v>980</v>
      </c>
      <c r="D171" s="16">
        <f>C171</f>
        <v>980</v>
      </c>
      <c r="E171" s="3"/>
      <c r="F171" s="3"/>
      <c r="G171" s="3"/>
      <c r="H171" s="3"/>
    </row>
    <row r="172" spans="1:8" ht="15" customHeight="1">
      <c r="A172" s="17"/>
      <c r="B172" s="18"/>
      <c r="C172" s="19"/>
      <c r="D172" s="20">
        <f>D171</f>
        <v>980</v>
      </c>
      <c r="E172" s="3"/>
      <c r="F172" s="3"/>
      <c r="G172" s="3"/>
      <c r="H172" s="3"/>
    </row>
    <row r="173" spans="1:8" ht="21.9" customHeight="1">
      <c r="A173" s="118" t="s">
        <v>222</v>
      </c>
      <c r="B173" s="118"/>
      <c r="C173" s="118"/>
      <c r="D173" s="118"/>
      <c r="E173" s="118"/>
      <c r="F173" s="118"/>
      <c r="G173" s="118"/>
      <c r="H173" s="118"/>
    </row>
    <row r="174" spans="1:8" ht="15" customHeight="1">
      <c r="A174" s="5"/>
      <c r="B174" s="5"/>
      <c r="C174" s="12" t="s">
        <v>23</v>
      </c>
      <c r="D174" s="12" t="s">
        <v>142</v>
      </c>
      <c r="E174" s="3"/>
      <c r="F174" s="3"/>
      <c r="G174" s="3"/>
      <c r="H174" s="3"/>
    </row>
    <row r="175" spans="1:8" ht="12.9" customHeight="1">
      <c r="A175" s="13" t="s">
        <v>223</v>
      </c>
      <c r="B175" s="14" t="s">
        <v>23</v>
      </c>
      <c r="C175" s="15">
        <f>980/2</f>
        <v>490</v>
      </c>
      <c r="D175" s="16">
        <f>C175</f>
        <v>490</v>
      </c>
      <c r="E175" s="3"/>
      <c r="F175" s="3"/>
      <c r="G175" s="3"/>
      <c r="H175" s="3"/>
    </row>
    <row r="176" spans="1:8" ht="15" customHeight="1">
      <c r="A176" s="17"/>
      <c r="B176" s="18"/>
      <c r="C176" s="19"/>
      <c r="D176" s="20">
        <f>D175</f>
        <v>490</v>
      </c>
      <c r="E176" s="3"/>
      <c r="F176" s="3"/>
      <c r="G176" s="3"/>
      <c r="H176" s="3"/>
    </row>
    <row r="177" spans="1:8" ht="21.9" customHeight="1">
      <c r="A177" s="118" t="s">
        <v>224</v>
      </c>
      <c r="B177" s="118"/>
      <c r="C177" s="118"/>
      <c r="D177" s="118"/>
      <c r="E177" s="118"/>
      <c r="F177" s="118"/>
      <c r="G177" s="118"/>
      <c r="H177" s="118"/>
    </row>
    <row r="178" spans="1:8" ht="15" customHeight="1">
      <c r="A178" s="5"/>
      <c r="B178" s="5"/>
      <c r="C178" s="12" t="s">
        <v>167</v>
      </c>
      <c r="D178" s="12" t="s">
        <v>142</v>
      </c>
      <c r="E178" s="3"/>
      <c r="F178" s="3"/>
      <c r="G178" s="3"/>
      <c r="H178" s="3"/>
    </row>
    <row r="179" spans="1:8" ht="15.6">
      <c r="A179" s="13" t="s">
        <v>739</v>
      </c>
      <c r="B179" s="14" t="s">
        <v>167</v>
      </c>
      <c r="C179" s="15">
        <f>E55</f>
        <v>2462.77</v>
      </c>
      <c r="D179" s="16">
        <f>C179</f>
        <v>2462.77</v>
      </c>
      <c r="E179" s="53"/>
      <c r="F179" s="53"/>
      <c r="G179" s="53"/>
      <c r="H179" s="53"/>
    </row>
    <row r="180" spans="1:8" ht="27" customHeight="1">
      <c r="A180" s="13" t="s">
        <v>732</v>
      </c>
      <c r="B180" s="14" t="s">
        <v>167</v>
      </c>
      <c r="C180" s="15">
        <f>C90</f>
        <v>1018.96</v>
      </c>
      <c r="D180" s="16">
        <f>C180</f>
        <v>1018.96</v>
      </c>
      <c r="E180" s="3"/>
      <c r="F180" s="3"/>
      <c r="G180" s="3"/>
      <c r="H180" s="3"/>
    </row>
    <row r="181" spans="1:8" ht="18" customHeight="1">
      <c r="A181" s="13" t="s">
        <v>225</v>
      </c>
      <c r="B181" s="14" t="s">
        <v>167</v>
      </c>
      <c r="C181" s="15">
        <f>D90</f>
        <v>1940.88</v>
      </c>
      <c r="D181" s="16">
        <f>C181</f>
        <v>1940.88</v>
      </c>
      <c r="E181" s="3"/>
      <c r="F181" s="3"/>
      <c r="G181" s="3"/>
      <c r="H181" s="3"/>
    </row>
    <row r="182" spans="1:8" ht="18" customHeight="1">
      <c r="A182" s="13" t="s">
        <v>226</v>
      </c>
      <c r="B182" s="14" t="s">
        <v>167</v>
      </c>
      <c r="C182" s="15">
        <f>G154</f>
        <v>432.9</v>
      </c>
      <c r="D182" s="16">
        <f>C182</f>
        <v>432.9</v>
      </c>
      <c r="E182" s="3"/>
      <c r="F182" s="3"/>
      <c r="G182" s="3"/>
      <c r="H182" s="3"/>
    </row>
    <row r="183" spans="1:8" ht="15" customHeight="1">
      <c r="A183" s="17"/>
      <c r="B183" s="18"/>
      <c r="C183" s="19"/>
      <c r="D183" s="20">
        <f>SUM(D179:D182)</f>
        <v>5855.51</v>
      </c>
      <c r="E183" s="3"/>
      <c r="F183" s="3"/>
      <c r="G183" s="3"/>
      <c r="H183" s="3"/>
    </row>
    <row r="184" spans="1:8" ht="21.9" customHeight="1">
      <c r="A184" s="118" t="s">
        <v>227</v>
      </c>
      <c r="B184" s="118"/>
      <c r="C184" s="118"/>
      <c r="D184" s="118"/>
      <c r="E184" s="118"/>
      <c r="F184" s="118"/>
      <c r="G184" s="118"/>
      <c r="H184" s="118"/>
    </row>
    <row r="185" spans="1:8" ht="15" customHeight="1">
      <c r="A185" s="5"/>
      <c r="B185" s="5"/>
      <c r="C185" s="12" t="s">
        <v>23</v>
      </c>
      <c r="D185" s="12" t="s">
        <v>142</v>
      </c>
      <c r="E185" s="3"/>
      <c r="F185" s="3"/>
      <c r="G185" s="3"/>
      <c r="H185" s="3"/>
    </row>
    <row r="186" spans="1:8" ht="18" customHeight="1">
      <c r="A186" s="13" t="s">
        <v>228</v>
      </c>
      <c r="B186" s="14" t="s">
        <v>595</v>
      </c>
      <c r="C186" s="15">
        <v>100</v>
      </c>
      <c r="D186" s="16">
        <v>100</v>
      </c>
      <c r="E186" s="3"/>
      <c r="F186" s="3"/>
      <c r="G186" s="3"/>
      <c r="H186" s="3"/>
    </row>
    <row r="187" spans="1:8" ht="15" customHeight="1">
      <c r="A187" s="17"/>
      <c r="B187" s="18"/>
      <c r="C187" s="19"/>
      <c r="D187" s="20">
        <v>100</v>
      </c>
      <c r="E187" s="3"/>
      <c r="F187" s="3"/>
      <c r="G187" s="3"/>
      <c r="H187" s="3"/>
    </row>
  </sheetData>
  <mergeCells count="40">
    <mergeCell ref="A88:H88"/>
    <mergeCell ref="A92:H92"/>
    <mergeCell ref="A120:H120"/>
    <mergeCell ref="A60:H60"/>
    <mergeCell ref="A145:H145"/>
    <mergeCell ref="A116:H116"/>
    <mergeCell ref="A125:H125"/>
    <mergeCell ref="A130:H130"/>
    <mergeCell ref="A135:H135"/>
    <mergeCell ref="A140:H140"/>
    <mergeCell ref="A96:H96"/>
    <mergeCell ref="A100:H100"/>
    <mergeCell ref="A104:H104"/>
    <mergeCell ref="A108:H108"/>
    <mergeCell ref="A112:H112"/>
    <mergeCell ref="A72:H72"/>
    <mergeCell ref="A150:H150"/>
    <mergeCell ref="A184:H184"/>
    <mergeCell ref="A155:H155"/>
    <mergeCell ref="A161:H161"/>
    <mergeCell ref="A169:H169"/>
    <mergeCell ref="A173:H173"/>
    <mergeCell ref="A177:H177"/>
    <mergeCell ref="A76:H76"/>
    <mergeCell ref="A80:H80"/>
    <mergeCell ref="A84:H84"/>
    <mergeCell ref="A52:H52"/>
    <mergeCell ref="A56:H56"/>
    <mergeCell ref="A64:H64"/>
    <mergeCell ref="A68:H68"/>
    <mergeCell ref="A25:H25"/>
    <mergeCell ref="A29:H29"/>
    <mergeCell ref="A33:H33"/>
    <mergeCell ref="A37:H37"/>
    <mergeCell ref="A41:H41"/>
    <mergeCell ref="A1:H1"/>
    <mergeCell ref="A2:H2"/>
    <mergeCell ref="A6:H6"/>
    <mergeCell ref="A10:H10"/>
    <mergeCell ref="A21:H21"/>
  </mergeCells>
  <pageMargins left="0" right="0" top="0" bottom="0" header="0" footer="0"/>
  <pageSetup scale="8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631"/>
  <sheetViews>
    <sheetView topLeftCell="A615" workbookViewId="0">
      <selection activeCell="B631" sqref="B631"/>
    </sheetView>
  </sheetViews>
  <sheetFormatPr defaultRowHeight="14.4"/>
  <cols>
    <col min="1" max="1" width="10.33203125" customWidth="1"/>
    <col min="2" max="2" width="48.88671875" customWidth="1"/>
    <col min="3" max="3" width="12.44140625" customWidth="1"/>
    <col min="4" max="4" width="6.109375" customWidth="1"/>
    <col min="5" max="7" width="12.44140625" customWidth="1"/>
  </cols>
  <sheetData>
    <row r="1" spans="1:7" ht="81.900000000000006" customHeight="1">
      <c r="A1" s="101"/>
      <c r="B1" s="101"/>
      <c r="C1" s="101"/>
      <c r="D1" s="101"/>
      <c r="E1" s="101"/>
      <c r="F1" s="101"/>
      <c r="G1" s="101"/>
    </row>
    <row r="2" spans="1:7" ht="9.9" customHeight="1">
      <c r="A2" s="3"/>
      <c r="B2" s="3"/>
      <c r="C2" s="119"/>
      <c r="D2" s="119"/>
      <c r="E2" s="3"/>
      <c r="F2" s="3"/>
      <c r="G2" s="3"/>
    </row>
    <row r="3" spans="1:7" ht="20.100000000000001" customHeight="1">
      <c r="A3" s="120" t="s">
        <v>139</v>
      </c>
      <c r="B3" s="120"/>
      <c r="C3" s="120"/>
      <c r="D3" s="120"/>
      <c r="E3" s="120"/>
      <c r="F3" s="120"/>
      <c r="G3" s="120"/>
    </row>
    <row r="4" spans="1:7" ht="15" customHeight="1">
      <c r="A4" s="121" t="s">
        <v>229</v>
      </c>
      <c r="B4" s="121"/>
      <c r="C4" s="21" t="s">
        <v>21</v>
      </c>
      <c r="D4" s="21" t="s">
        <v>22</v>
      </c>
      <c r="E4" s="21" t="s">
        <v>230</v>
      </c>
      <c r="F4" s="21" t="s">
        <v>231</v>
      </c>
      <c r="G4" s="21" t="s">
        <v>232</v>
      </c>
    </row>
    <row r="5" spans="1:7" ht="15" customHeight="1">
      <c r="A5" s="22" t="s">
        <v>233</v>
      </c>
      <c r="B5" s="23" t="s">
        <v>234</v>
      </c>
      <c r="C5" s="22" t="s">
        <v>32</v>
      </c>
      <c r="D5" s="22" t="s">
        <v>33</v>
      </c>
      <c r="E5" s="24">
        <v>1.02</v>
      </c>
      <c r="F5" s="25">
        <v>39.03</v>
      </c>
      <c r="G5" s="25">
        <v>39.81</v>
      </c>
    </row>
    <row r="6" spans="1:7" ht="15" customHeight="1">
      <c r="A6" s="22" t="s">
        <v>235</v>
      </c>
      <c r="B6" s="23" t="s">
        <v>236</v>
      </c>
      <c r="C6" s="22" t="s">
        <v>32</v>
      </c>
      <c r="D6" s="22" t="s">
        <v>237</v>
      </c>
      <c r="E6" s="24">
        <v>1</v>
      </c>
      <c r="F6" s="25">
        <v>31.88</v>
      </c>
      <c r="G6" s="25">
        <v>31.88</v>
      </c>
    </row>
    <row r="7" spans="1:7" ht="15" customHeight="1">
      <c r="A7" s="22" t="s">
        <v>238</v>
      </c>
      <c r="B7" s="23" t="s">
        <v>239</v>
      </c>
      <c r="C7" s="22" t="s">
        <v>32</v>
      </c>
      <c r="D7" s="22" t="s">
        <v>38</v>
      </c>
      <c r="E7" s="24">
        <v>4.5</v>
      </c>
      <c r="F7" s="25">
        <v>16.09</v>
      </c>
      <c r="G7" s="25">
        <v>72.41</v>
      </c>
    </row>
    <row r="8" spans="1:7" ht="15" customHeight="1">
      <c r="A8" s="22" t="s">
        <v>240</v>
      </c>
      <c r="B8" s="23" t="s">
        <v>241</v>
      </c>
      <c r="C8" s="22" t="s">
        <v>32</v>
      </c>
      <c r="D8" s="22" t="s">
        <v>242</v>
      </c>
      <c r="E8" s="24">
        <v>0.15</v>
      </c>
      <c r="F8" s="25">
        <v>15.99</v>
      </c>
      <c r="G8" s="25">
        <v>2.4</v>
      </c>
    </row>
    <row r="9" spans="1:7" ht="15" customHeight="1">
      <c r="A9" s="3"/>
      <c r="B9" s="3"/>
      <c r="C9" s="3"/>
      <c r="D9" s="3"/>
      <c r="E9" s="122" t="s">
        <v>243</v>
      </c>
      <c r="F9" s="122"/>
      <c r="G9" s="26">
        <v>146.5</v>
      </c>
    </row>
    <row r="10" spans="1:7" ht="15" customHeight="1">
      <c r="A10" s="121" t="s">
        <v>244</v>
      </c>
      <c r="B10" s="121"/>
      <c r="C10" s="21" t="s">
        <v>21</v>
      </c>
      <c r="D10" s="21" t="s">
        <v>22</v>
      </c>
      <c r="E10" s="21" t="s">
        <v>230</v>
      </c>
      <c r="F10" s="21" t="s">
        <v>231</v>
      </c>
      <c r="G10" s="21" t="s">
        <v>232</v>
      </c>
    </row>
    <row r="11" spans="1:7" ht="15" customHeight="1">
      <c r="A11" s="22" t="s">
        <v>245</v>
      </c>
      <c r="B11" s="23" t="s">
        <v>246</v>
      </c>
      <c r="C11" s="22" t="s">
        <v>32</v>
      </c>
      <c r="D11" s="22" t="s">
        <v>247</v>
      </c>
      <c r="E11" s="24">
        <v>2</v>
      </c>
      <c r="F11" s="25">
        <v>20.260000000000002</v>
      </c>
      <c r="G11" s="25">
        <v>40.520000000000003</v>
      </c>
    </row>
    <row r="12" spans="1:7" ht="15" customHeight="1">
      <c r="A12" s="3"/>
      <c r="B12" s="3"/>
      <c r="C12" s="3"/>
      <c r="D12" s="3"/>
      <c r="E12" s="122" t="s">
        <v>248</v>
      </c>
      <c r="F12" s="122"/>
      <c r="G12" s="26">
        <v>40.520000000000003</v>
      </c>
    </row>
    <row r="13" spans="1:7" ht="15" customHeight="1">
      <c r="A13" s="3"/>
      <c r="B13" s="3"/>
      <c r="C13" s="3"/>
      <c r="D13" s="3"/>
      <c r="E13" s="123" t="s">
        <v>249</v>
      </c>
      <c r="F13" s="123"/>
      <c r="G13" s="8">
        <v>187.01</v>
      </c>
    </row>
    <row r="14" spans="1:7" ht="9.9" customHeight="1">
      <c r="A14" s="3"/>
      <c r="B14" s="3"/>
      <c r="C14" s="119"/>
      <c r="D14" s="119"/>
      <c r="E14" s="3"/>
      <c r="F14" s="3"/>
      <c r="G14" s="3"/>
    </row>
    <row r="15" spans="1:7" ht="20.100000000000001" customHeight="1">
      <c r="A15" s="120" t="s">
        <v>145</v>
      </c>
      <c r="B15" s="120"/>
      <c r="C15" s="120"/>
      <c r="D15" s="120"/>
      <c r="E15" s="120"/>
      <c r="F15" s="120"/>
      <c r="G15" s="120"/>
    </row>
    <row r="16" spans="1:7" ht="15" customHeight="1">
      <c r="A16" s="121" t="s">
        <v>250</v>
      </c>
      <c r="B16" s="121"/>
      <c r="C16" s="21" t="s">
        <v>21</v>
      </c>
      <c r="D16" s="21" t="s">
        <v>22</v>
      </c>
      <c r="E16" s="21" t="s">
        <v>230</v>
      </c>
      <c r="F16" s="21" t="s">
        <v>231</v>
      </c>
      <c r="G16" s="21" t="s">
        <v>232</v>
      </c>
    </row>
    <row r="17" spans="1:7" ht="20.100000000000001" customHeight="1">
      <c r="A17" s="22" t="s">
        <v>251</v>
      </c>
      <c r="B17" s="23" t="s">
        <v>252</v>
      </c>
      <c r="C17" s="22" t="s">
        <v>37</v>
      </c>
      <c r="D17" s="22" t="s">
        <v>54</v>
      </c>
      <c r="E17" s="24">
        <v>0.05</v>
      </c>
      <c r="F17" s="25">
        <v>12.41</v>
      </c>
      <c r="G17" s="25">
        <v>0.62</v>
      </c>
    </row>
    <row r="18" spans="1:7" ht="15" customHeight="1">
      <c r="A18" s="3"/>
      <c r="B18" s="3"/>
      <c r="C18" s="3"/>
      <c r="D18" s="3"/>
      <c r="E18" s="122" t="s">
        <v>253</v>
      </c>
      <c r="F18" s="122"/>
      <c r="G18" s="26">
        <v>0.62</v>
      </c>
    </row>
    <row r="19" spans="1:7" ht="15" customHeight="1">
      <c r="A19" s="3"/>
      <c r="B19" s="3"/>
      <c r="C19" s="3"/>
      <c r="D19" s="3"/>
      <c r="E19" s="123" t="s">
        <v>249</v>
      </c>
      <c r="F19" s="123"/>
      <c r="G19" s="8">
        <v>0.62</v>
      </c>
    </row>
    <row r="20" spans="1:7" ht="9.9" customHeight="1">
      <c r="A20" s="3"/>
      <c r="B20" s="3"/>
      <c r="C20" s="119"/>
      <c r="D20" s="119"/>
      <c r="E20" s="3"/>
      <c r="F20" s="3"/>
      <c r="G20" s="3"/>
    </row>
    <row r="21" spans="1:7" ht="20.100000000000001" customHeight="1">
      <c r="A21" s="120" t="s">
        <v>147</v>
      </c>
      <c r="B21" s="120"/>
      <c r="C21" s="120"/>
      <c r="D21" s="120"/>
      <c r="E21" s="120"/>
      <c r="F21" s="120"/>
      <c r="G21" s="120"/>
    </row>
    <row r="22" spans="1:7" ht="15" customHeight="1">
      <c r="A22" s="121" t="s">
        <v>254</v>
      </c>
      <c r="B22" s="121"/>
      <c r="C22" s="21" t="s">
        <v>21</v>
      </c>
      <c r="D22" s="21" t="s">
        <v>22</v>
      </c>
      <c r="E22" s="21" t="s">
        <v>230</v>
      </c>
      <c r="F22" s="21" t="s">
        <v>231</v>
      </c>
      <c r="G22" s="21" t="s">
        <v>232</v>
      </c>
    </row>
    <row r="23" spans="1:7" ht="15" customHeight="1">
      <c r="A23" s="22" t="s">
        <v>255</v>
      </c>
      <c r="B23" s="23" t="s">
        <v>256</v>
      </c>
      <c r="C23" s="22" t="s">
        <v>32</v>
      </c>
      <c r="D23" s="22" t="s">
        <v>247</v>
      </c>
      <c r="E23" s="24">
        <v>1.2500000000000001E-2</v>
      </c>
      <c r="F23" s="25">
        <v>400.4</v>
      </c>
      <c r="G23" s="25">
        <v>5</v>
      </c>
    </row>
    <row r="24" spans="1:7" ht="15" customHeight="1">
      <c r="A24" s="3"/>
      <c r="B24" s="3"/>
      <c r="C24" s="3"/>
      <c r="D24" s="3"/>
      <c r="E24" s="122" t="s">
        <v>257</v>
      </c>
      <c r="F24" s="122"/>
      <c r="G24" s="26">
        <v>5</v>
      </c>
    </row>
    <row r="25" spans="1:7" ht="15" customHeight="1">
      <c r="A25" s="3"/>
      <c r="B25" s="3"/>
      <c r="C25" s="3"/>
      <c r="D25" s="3"/>
      <c r="E25" s="123" t="s">
        <v>249</v>
      </c>
      <c r="F25" s="123"/>
      <c r="G25" s="8">
        <v>5</v>
      </c>
    </row>
    <row r="26" spans="1:7" ht="9.9" customHeight="1">
      <c r="A26" s="3"/>
      <c r="B26" s="3"/>
      <c r="C26" s="119"/>
      <c r="D26" s="119"/>
      <c r="E26" s="3"/>
      <c r="F26" s="3"/>
      <c r="G26" s="3"/>
    </row>
    <row r="27" spans="1:7" ht="20.100000000000001" customHeight="1">
      <c r="A27" s="120" t="s">
        <v>156</v>
      </c>
      <c r="B27" s="120"/>
      <c r="C27" s="120"/>
      <c r="D27" s="120"/>
      <c r="E27" s="120"/>
      <c r="F27" s="120"/>
      <c r="G27" s="120"/>
    </row>
    <row r="28" spans="1:7" ht="15" customHeight="1">
      <c r="A28" s="121" t="s">
        <v>229</v>
      </c>
      <c r="B28" s="121"/>
      <c r="C28" s="21" t="s">
        <v>21</v>
      </c>
      <c r="D28" s="21" t="s">
        <v>22</v>
      </c>
      <c r="E28" s="21" t="s">
        <v>230</v>
      </c>
      <c r="F28" s="21" t="s">
        <v>231</v>
      </c>
      <c r="G28" s="21" t="s">
        <v>232</v>
      </c>
    </row>
    <row r="29" spans="1:7" ht="20.100000000000001" customHeight="1">
      <c r="A29" s="22" t="s">
        <v>258</v>
      </c>
      <c r="B29" s="23" t="s">
        <v>259</v>
      </c>
      <c r="C29" s="22" t="s">
        <v>37</v>
      </c>
      <c r="D29" s="22" t="s">
        <v>54</v>
      </c>
      <c r="E29" s="24">
        <v>1.9300000000000001E-2</v>
      </c>
      <c r="F29" s="25">
        <v>245</v>
      </c>
      <c r="G29" s="25">
        <v>4.7300000000000004</v>
      </c>
    </row>
    <row r="30" spans="1:7" ht="20.100000000000001" customHeight="1">
      <c r="A30" s="22" t="s">
        <v>260</v>
      </c>
      <c r="B30" s="23" t="s">
        <v>261</v>
      </c>
      <c r="C30" s="22" t="s">
        <v>37</v>
      </c>
      <c r="D30" s="22" t="s">
        <v>54</v>
      </c>
      <c r="E30" s="24">
        <v>1.9300000000000001E-2</v>
      </c>
      <c r="F30" s="25">
        <v>236.92</v>
      </c>
      <c r="G30" s="25">
        <v>4.57</v>
      </c>
    </row>
    <row r="31" spans="1:7" ht="36.9" customHeight="1">
      <c r="A31" s="22" t="s">
        <v>262</v>
      </c>
      <c r="B31" s="23" t="s">
        <v>263</v>
      </c>
      <c r="C31" s="22" t="s">
        <v>37</v>
      </c>
      <c r="D31" s="22" t="s">
        <v>264</v>
      </c>
      <c r="E31" s="24">
        <v>5.7799999999999997E-2</v>
      </c>
      <c r="F31" s="25">
        <v>70</v>
      </c>
      <c r="G31" s="25">
        <v>4.05</v>
      </c>
    </row>
    <row r="32" spans="1:7" ht="45" customHeight="1">
      <c r="A32" s="22" t="s">
        <v>265</v>
      </c>
      <c r="B32" s="23" t="s">
        <v>266</v>
      </c>
      <c r="C32" s="22" t="s">
        <v>37</v>
      </c>
      <c r="D32" s="22" t="s">
        <v>264</v>
      </c>
      <c r="E32" s="24">
        <v>3.85E-2</v>
      </c>
      <c r="F32" s="25">
        <v>78.37</v>
      </c>
      <c r="G32" s="25">
        <v>3.02</v>
      </c>
    </row>
    <row r="33" spans="1:7" ht="20.100000000000001" customHeight="1">
      <c r="A33" s="22" t="s">
        <v>267</v>
      </c>
      <c r="B33" s="23" t="s">
        <v>268</v>
      </c>
      <c r="C33" s="22" t="s">
        <v>37</v>
      </c>
      <c r="D33" s="22" t="s">
        <v>33</v>
      </c>
      <c r="E33" s="24">
        <v>0.99380000000000002</v>
      </c>
      <c r="F33" s="25">
        <v>90.73</v>
      </c>
      <c r="G33" s="25">
        <v>90.17</v>
      </c>
    </row>
    <row r="34" spans="1:7" ht="15" customHeight="1">
      <c r="A34" s="3"/>
      <c r="B34" s="3"/>
      <c r="C34" s="3"/>
      <c r="D34" s="3"/>
      <c r="E34" s="122" t="s">
        <v>243</v>
      </c>
      <c r="F34" s="122"/>
      <c r="G34" s="26">
        <v>106.54</v>
      </c>
    </row>
    <row r="35" spans="1:7" ht="15" customHeight="1">
      <c r="A35" s="121" t="s">
        <v>250</v>
      </c>
      <c r="B35" s="121"/>
      <c r="C35" s="21" t="s">
        <v>21</v>
      </c>
      <c r="D35" s="21" t="s">
        <v>22</v>
      </c>
      <c r="E35" s="21" t="s">
        <v>230</v>
      </c>
      <c r="F35" s="21" t="s">
        <v>231</v>
      </c>
      <c r="G35" s="21" t="s">
        <v>232</v>
      </c>
    </row>
    <row r="36" spans="1:7" ht="45" customHeight="1">
      <c r="A36" s="22" t="s">
        <v>269</v>
      </c>
      <c r="B36" s="23" t="s">
        <v>270</v>
      </c>
      <c r="C36" s="22" t="s">
        <v>37</v>
      </c>
      <c r="D36" s="22" t="s">
        <v>33</v>
      </c>
      <c r="E36" s="24">
        <v>0.20469999999999999</v>
      </c>
      <c r="F36" s="25">
        <v>39.18</v>
      </c>
      <c r="G36" s="25">
        <v>8.02</v>
      </c>
    </row>
    <row r="37" spans="1:7" ht="45" customHeight="1">
      <c r="A37" s="22" t="s">
        <v>271</v>
      </c>
      <c r="B37" s="23" t="s">
        <v>272</v>
      </c>
      <c r="C37" s="22" t="s">
        <v>37</v>
      </c>
      <c r="D37" s="22" t="s">
        <v>33</v>
      </c>
      <c r="E37" s="24">
        <v>8.0600000000000005E-2</v>
      </c>
      <c r="F37" s="25">
        <v>52.72</v>
      </c>
      <c r="G37" s="25">
        <v>4.25</v>
      </c>
    </row>
    <row r="38" spans="1:7" ht="29.1" customHeight="1">
      <c r="A38" s="22" t="s">
        <v>273</v>
      </c>
      <c r="B38" s="23" t="s">
        <v>274</v>
      </c>
      <c r="C38" s="22" t="s">
        <v>37</v>
      </c>
      <c r="D38" s="22" t="s">
        <v>64</v>
      </c>
      <c r="E38" s="24">
        <v>2.3900000000000001E-2</v>
      </c>
      <c r="F38" s="25">
        <v>994.62</v>
      </c>
      <c r="G38" s="25">
        <v>23.77</v>
      </c>
    </row>
    <row r="39" spans="1:7" ht="29.1" customHeight="1">
      <c r="A39" s="22" t="s">
        <v>275</v>
      </c>
      <c r="B39" s="23" t="s">
        <v>276</v>
      </c>
      <c r="C39" s="22" t="s">
        <v>37</v>
      </c>
      <c r="D39" s="22" t="s">
        <v>33</v>
      </c>
      <c r="E39" s="24">
        <v>0.1023</v>
      </c>
      <c r="F39" s="25">
        <v>82.44</v>
      </c>
      <c r="G39" s="25">
        <v>8.43</v>
      </c>
    </row>
    <row r="40" spans="1:7" ht="45" customHeight="1">
      <c r="A40" s="22" t="s">
        <v>277</v>
      </c>
      <c r="B40" s="23" t="s">
        <v>278</v>
      </c>
      <c r="C40" s="22" t="s">
        <v>37</v>
      </c>
      <c r="D40" s="22" t="s">
        <v>54</v>
      </c>
      <c r="E40" s="24">
        <v>1.9300000000000001E-2</v>
      </c>
      <c r="F40" s="25">
        <v>414.23</v>
      </c>
      <c r="G40" s="25">
        <v>7.99</v>
      </c>
    </row>
    <row r="41" spans="1:7" ht="29.1" customHeight="1">
      <c r="A41" s="22" t="s">
        <v>279</v>
      </c>
      <c r="B41" s="23" t="s">
        <v>280</v>
      </c>
      <c r="C41" s="22" t="s">
        <v>37</v>
      </c>
      <c r="D41" s="22" t="s">
        <v>38</v>
      </c>
      <c r="E41" s="24">
        <v>1.4165000000000001</v>
      </c>
      <c r="F41" s="25">
        <v>2.93</v>
      </c>
      <c r="G41" s="25">
        <v>4.1500000000000004</v>
      </c>
    </row>
    <row r="42" spans="1:7" ht="29.1" customHeight="1">
      <c r="A42" s="22" t="s">
        <v>281</v>
      </c>
      <c r="B42" s="23" t="s">
        <v>282</v>
      </c>
      <c r="C42" s="22" t="s">
        <v>37</v>
      </c>
      <c r="D42" s="22" t="s">
        <v>38</v>
      </c>
      <c r="E42" s="24">
        <v>0.19270000000000001</v>
      </c>
      <c r="F42" s="25">
        <v>15.7</v>
      </c>
      <c r="G42" s="25">
        <v>3.03</v>
      </c>
    </row>
    <row r="43" spans="1:7" ht="29.1" customHeight="1">
      <c r="A43" s="22" t="s">
        <v>283</v>
      </c>
      <c r="B43" s="23" t="s">
        <v>284</v>
      </c>
      <c r="C43" s="22" t="s">
        <v>37</v>
      </c>
      <c r="D43" s="22" t="s">
        <v>38</v>
      </c>
      <c r="E43" s="24">
        <v>3.4689000000000001</v>
      </c>
      <c r="F43" s="25">
        <v>4.25</v>
      </c>
      <c r="G43" s="25">
        <v>14.74</v>
      </c>
    </row>
    <row r="44" spans="1:7" ht="29.1" customHeight="1">
      <c r="A44" s="22" t="s">
        <v>285</v>
      </c>
      <c r="B44" s="23" t="s">
        <v>286</v>
      </c>
      <c r="C44" s="22" t="s">
        <v>37</v>
      </c>
      <c r="D44" s="22" t="s">
        <v>38</v>
      </c>
      <c r="E44" s="24">
        <v>2.0234999999999999</v>
      </c>
      <c r="F44" s="25">
        <v>6.6</v>
      </c>
      <c r="G44" s="25">
        <v>13.36</v>
      </c>
    </row>
    <row r="45" spans="1:7" ht="29.1" customHeight="1">
      <c r="A45" s="22" t="s">
        <v>287</v>
      </c>
      <c r="B45" s="23" t="s">
        <v>288</v>
      </c>
      <c r="C45" s="22" t="s">
        <v>37</v>
      </c>
      <c r="D45" s="22" t="s">
        <v>38</v>
      </c>
      <c r="E45" s="24">
        <v>0.61670000000000003</v>
      </c>
      <c r="F45" s="25">
        <v>9.4700000000000006</v>
      </c>
      <c r="G45" s="25">
        <v>5.84</v>
      </c>
    </row>
    <row r="46" spans="1:7" ht="20.100000000000001" customHeight="1">
      <c r="A46" s="22" t="s">
        <v>289</v>
      </c>
      <c r="B46" s="23" t="s">
        <v>290</v>
      </c>
      <c r="C46" s="22" t="s">
        <v>37</v>
      </c>
      <c r="D46" s="22" t="s">
        <v>54</v>
      </c>
      <c r="E46" s="24">
        <v>1.9300000000000001E-2</v>
      </c>
      <c r="F46" s="25">
        <v>37.46</v>
      </c>
      <c r="G46" s="25">
        <v>0.72</v>
      </c>
    </row>
    <row r="47" spans="1:7" ht="29.1" customHeight="1">
      <c r="A47" s="22" t="s">
        <v>291</v>
      </c>
      <c r="B47" s="23" t="s">
        <v>292</v>
      </c>
      <c r="C47" s="22" t="s">
        <v>37</v>
      </c>
      <c r="D47" s="22" t="s">
        <v>54</v>
      </c>
      <c r="E47" s="24">
        <v>3.85E-2</v>
      </c>
      <c r="F47" s="25">
        <v>158.43</v>
      </c>
      <c r="G47" s="25">
        <v>6.1</v>
      </c>
    </row>
    <row r="48" spans="1:7" ht="29.1" customHeight="1">
      <c r="A48" s="22" t="s">
        <v>293</v>
      </c>
      <c r="B48" s="23" t="s">
        <v>294</v>
      </c>
      <c r="C48" s="22" t="s">
        <v>37</v>
      </c>
      <c r="D48" s="22" t="s">
        <v>54</v>
      </c>
      <c r="E48" s="24">
        <v>1.9300000000000001E-2</v>
      </c>
      <c r="F48" s="25">
        <v>448.95</v>
      </c>
      <c r="G48" s="25">
        <v>8.66</v>
      </c>
    </row>
    <row r="49" spans="1:7" ht="20.100000000000001" customHeight="1">
      <c r="A49" s="22" t="s">
        <v>295</v>
      </c>
      <c r="B49" s="23" t="s">
        <v>296</v>
      </c>
      <c r="C49" s="22" t="s">
        <v>37</v>
      </c>
      <c r="D49" s="22" t="s">
        <v>54</v>
      </c>
      <c r="E49" s="24">
        <v>0.1734</v>
      </c>
      <c r="F49" s="25">
        <v>15.36</v>
      </c>
      <c r="G49" s="25">
        <v>2.66</v>
      </c>
    </row>
    <row r="50" spans="1:7" ht="29.1" customHeight="1">
      <c r="A50" s="22" t="s">
        <v>297</v>
      </c>
      <c r="B50" s="23" t="s">
        <v>298</v>
      </c>
      <c r="C50" s="22" t="s">
        <v>37</v>
      </c>
      <c r="D50" s="22" t="s">
        <v>54</v>
      </c>
      <c r="E50" s="24">
        <v>3.85E-2</v>
      </c>
      <c r="F50" s="25">
        <v>40.46</v>
      </c>
      <c r="G50" s="25">
        <v>1.56</v>
      </c>
    </row>
    <row r="51" spans="1:7" ht="36.9" customHeight="1">
      <c r="A51" s="22" t="s">
        <v>299</v>
      </c>
      <c r="B51" s="23" t="s">
        <v>300</v>
      </c>
      <c r="C51" s="22" t="s">
        <v>37</v>
      </c>
      <c r="D51" s="22" t="s">
        <v>33</v>
      </c>
      <c r="E51" s="24">
        <v>0.20469999999999999</v>
      </c>
      <c r="F51" s="25">
        <v>13</v>
      </c>
      <c r="G51" s="25">
        <v>2.66</v>
      </c>
    </row>
    <row r="52" spans="1:7" ht="29.1" customHeight="1">
      <c r="A52" s="22" t="s">
        <v>301</v>
      </c>
      <c r="B52" s="23" t="s">
        <v>302</v>
      </c>
      <c r="C52" s="22" t="s">
        <v>37</v>
      </c>
      <c r="D52" s="22" t="s">
        <v>38</v>
      </c>
      <c r="E52" s="24">
        <v>0.1002</v>
      </c>
      <c r="F52" s="25">
        <v>15.02</v>
      </c>
      <c r="G52" s="25">
        <v>1.51</v>
      </c>
    </row>
    <row r="53" spans="1:7" ht="29.1" customHeight="1">
      <c r="A53" s="22" t="s">
        <v>303</v>
      </c>
      <c r="B53" s="23" t="s">
        <v>304</v>
      </c>
      <c r="C53" s="22" t="s">
        <v>37</v>
      </c>
      <c r="D53" s="22" t="s">
        <v>54</v>
      </c>
      <c r="E53" s="24">
        <v>0.28910000000000002</v>
      </c>
      <c r="F53" s="25">
        <v>22.66</v>
      </c>
      <c r="G53" s="25">
        <v>6.55</v>
      </c>
    </row>
    <row r="54" spans="1:7" ht="29.1" customHeight="1">
      <c r="A54" s="22" t="s">
        <v>305</v>
      </c>
      <c r="B54" s="23" t="s">
        <v>306</v>
      </c>
      <c r="C54" s="22" t="s">
        <v>37</v>
      </c>
      <c r="D54" s="22" t="s">
        <v>54</v>
      </c>
      <c r="E54" s="24">
        <v>0.13489999999999999</v>
      </c>
      <c r="F54" s="25">
        <v>18.95</v>
      </c>
      <c r="G54" s="25">
        <v>2.56</v>
      </c>
    </row>
    <row r="55" spans="1:7" ht="29.1" customHeight="1">
      <c r="A55" s="22" t="s">
        <v>307</v>
      </c>
      <c r="B55" s="23" t="s">
        <v>308</v>
      </c>
      <c r="C55" s="22" t="s">
        <v>37</v>
      </c>
      <c r="D55" s="22" t="s">
        <v>54</v>
      </c>
      <c r="E55" s="24">
        <v>0.19270000000000001</v>
      </c>
      <c r="F55" s="25">
        <v>16.3</v>
      </c>
      <c r="G55" s="25">
        <v>3.14</v>
      </c>
    </row>
    <row r="56" spans="1:7" ht="36.9" customHeight="1">
      <c r="A56" s="22" t="s">
        <v>309</v>
      </c>
      <c r="B56" s="23" t="s">
        <v>310</v>
      </c>
      <c r="C56" s="22" t="s">
        <v>37</v>
      </c>
      <c r="D56" s="22" t="s">
        <v>54</v>
      </c>
      <c r="E56" s="24">
        <v>5.7799999999999997E-2</v>
      </c>
      <c r="F56" s="25">
        <v>43.33</v>
      </c>
      <c r="G56" s="25">
        <v>2.5</v>
      </c>
    </row>
    <row r="57" spans="1:7" ht="20.100000000000001" customHeight="1">
      <c r="A57" s="22" t="s">
        <v>311</v>
      </c>
      <c r="B57" s="23" t="s">
        <v>312</v>
      </c>
      <c r="C57" s="22" t="s">
        <v>37</v>
      </c>
      <c r="D57" s="22" t="s">
        <v>54</v>
      </c>
      <c r="E57" s="24">
        <v>0.1734</v>
      </c>
      <c r="F57" s="25">
        <v>25.75</v>
      </c>
      <c r="G57" s="25">
        <v>4.47</v>
      </c>
    </row>
    <row r="58" spans="1:7" ht="29.1" customHeight="1">
      <c r="A58" s="22" t="s">
        <v>313</v>
      </c>
      <c r="B58" s="23" t="s">
        <v>314</v>
      </c>
      <c r="C58" s="22" t="s">
        <v>37</v>
      </c>
      <c r="D58" s="22" t="s">
        <v>38</v>
      </c>
      <c r="E58" s="24">
        <v>0.53</v>
      </c>
      <c r="F58" s="25">
        <v>8.99</v>
      </c>
      <c r="G58" s="25">
        <v>4.76</v>
      </c>
    </row>
    <row r="59" spans="1:7" ht="29.1" customHeight="1">
      <c r="A59" s="22" t="s">
        <v>315</v>
      </c>
      <c r="B59" s="23" t="s">
        <v>316</v>
      </c>
      <c r="C59" s="22" t="s">
        <v>37</v>
      </c>
      <c r="D59" s="22" t="s">
        <v>38</v>
      </c>
      <c r="E59" s="24">
        <v>1.7343999999999999</v>
      </c>
      <c r="F59" s="25">
        <v>11.87</v>
      </c>
      <c r="G59" s="25">
        <v>20.59</v>
      </c>
    </row>
    <row r="60" spans="1:7" ht="20.100000000000001" customHeight="1">
      <c r="A60" s="22" t="s">
        <v>317</v>
      </c>
      <c r="B60" s="23" t="s">
        <v>318</v>
      </c>
      <c r="C60" s="22" t="s">
        <v>37</v>
      </c>
      <c r="D60" s="22" t="s">
        <v>64</v>
      </c>
      <c r="E60" s="24">
        <v>2.3300000000000001E-2</v>
      </c>
      <c r="F60" s="25">
        <v>80.930000000000007</v>
      </c>
      <c r="G60" s="25">
        <v>1.89</v>
      </c>
    </row>
    <row r="61" spans="1:7" ht="45" customHeight="1">
      <c r="A61" s="22" t="s">
        <v>319</v>
      </c>
      <c r="B61" s="23" t="s">
        <v>320</v>
      </c>
      <c r="C61" s="22" t="s">
        <v>37</v>
      </c>
      <c r="D61" s="22" t="s">
        <v>38</v>
      </c>
      <c r="E61" s="24">
        <v>0.53</v>
      </c>
      <c r="F61" s="25">
        <v>12.14</v>
      </c>
      <c r="G61" s="25">
        <v>6.43</v>
      </c>
    </row>
    <row r="62" spans="1:7" ht="45" customHeight="1">
      <c r="A62" s="22" t="s">
        <v>321</v>
      </c>
      <c r="B62" s="23" t="s">
        <v>322</v>
      </c>
      <c r="C62" s="22" t="s">
        <v>37</v>
      </c>
      <c r="D62" s="22" t="s">
        <v>38</v>
      </c>
      <c r="E62" s="24">
        <v>1.7343999999999999</v>
      </c>
      <c r="F62" s="25">
        <v>4.5199999999999996</v>
      </c>
      <c r="G62" s="25">
        <v>7.84</v>
      </c>
    </row>
    <row r="63" spans="1:7" ht="20.100000000000001" customHeight="1">
      <c r="A63" s="22" t="s">
        <v>323</v>
      </c>
      <c r="B63" s="23" t="s">
        <v>324</v>
      </c>
      <c r="C63" s="22" t="s">
        <v>37</v>
      </c>
      <c r="D63" s="22" t="s">
        <v>54</v>
      </c>
      <c r="E63" s="24">
        <v>3.85E-2</v>
      </c>
      <c r="F63" s="25">
        <v>94.41</v>
      </c>
      <c r="G63" s="25">
        <v>3.63</v>
      </c>
    </row>
    <row r="64" spans="1:7" ht="29.1" customHeight="1">
      <c r="A64" s="22" t="s">
        <v>325</v>
      </c>
      <c r="B64" s="23" t="s">
        <v>326</v>
      </c>
      <c r="C64" s="22" t="s">
        <v>37</v>
      </c>
      <c r="D64" s="22" t="s">
        <v>54</v>
      </c>
      <c r="E64" s="24">
        <v>0.13489999999999999</v>
      </c>
      <c r="F64" s="25">
        <v>51.17</v>
      </c>
      <c r="G64" s="25">
        <v>6.9</v>
      </c>
    </row>
    <row r="65" spans="1:7" ht="36.9" customHeight="1">
      <c r="A65" s="22" t="s">
        <v>327</v>
      </c>
      <c r="B65" s="23" t="s">
        <v>328</v>
      </c>
      <c r="C65" s="22" t="s">
        <v>37</v>
      </c>
      <c r="D65" s="22" t="s">
        <v>33</v>
      </c>
      <c r="E65" s="24">
        <v>2.8899999999999999E-2</v>
      </c>
      <c r="F65" s="25">
        <v>662.08</v>
      </c>
      <c r="G65" s="25">
        <v>19.13</v>
      </c>
    </row>
    <row r="66" spans="1:7" ht="45" customHeight="1">
      <c r="A66" s="22" t="s">
        <v>329</v>
      </c>
      <c r="B66" s="23" t="s">
        <v>330</v>
      </c>
      <c r="C66" s="22" t="s">
        <v>37</v>
      </c>
      <c r="D66" s="22" t="s">
        <v>33</v>
      </c>
      <c r="E66" s="24">
        <v>9.64E-2</v>
      </c>
      <c r="F66" s="25">
        <v>519.20000000000005</v>
      </c>
      <c r="G66" s="25">
        <v>50.05</v>
      </c>
    </row>
    <row r="67" spans="1:7" ht="29.1" customHeight="1">
      <c r="A67" s="22" t="s">
        <v>331</v>
      </c>
      <c r="B67" s="23" t="s">
        <v>332</v>
      </c>
      <c r="C67" s="22" t="s">
        <v>37</v>
      </c>
      <c r="D67" s="22" t="s">
        <v>54</v>
      </c>
      <c r="E67" s="24">
        <v>5.7799999999999997E-2</v>
      </c>
      <c r="F67" s="25">
        <v>9.83</v>
      </c>
      <c r="G67" s="25">
        <v>0.56999999999999995</v>
      </c>
    </row>
    <row r="68" spans="1:7" ht="29.1" customHeight="1">
      <c r="A68" s="22" t="s">
        <v>333</v>
      </c>
      <c r="B68" s="23" t="s">
        <v>334</v>
      </c>
      <c r="C68" s="22" t="s">
        <v>37</v>
      </c>
      <c r="D68" s="22" t="s">
        <v>54</v>
      </c>
      <c r="E68" s="24">
        <v>7.7100000000000002E-2</v>
      </c>
      <c r="F68" s="25">
        <v>9.6</v>
      </c>
      <c r="G68" s="25">
        <v>0.74</v>
      </c>
    </row>
    <row r="69" spans="1:7" ht="29.1" customHeight="1">
      <c r="A69" s="22" t="s">
        <v>335</v>
      </c>
      <c r="B69" s="23" t="s">
        <v>336</v>
      </c>
      <c r="C69" s="22" t="s">
        <v>37</v>
      </c>
      <c r="D69" s="22" t="s">
        <v>54</v>
      </c>
      <c r="E69" s="24">
        <v>1.9300000000000001E-2</v>
      </c>
      <c r="F69" s="25">
        <v>15.55</v>
      </c>
      <c r="G69" s="25">
        <v>0.3</v>
      </c>
    </row>
    <row r="70" spans="1:7" ht="20.100000000000001" customHeight="1">
      <c r="A70" s="22" t="s">
        <v>337</v>
      </c>
      <c r="B70" s="23" t="s">
        <v>338</v>
      </c>
      <c r="C70" s="22" t="s">
        <v>37</v>
      </c>
      <c r="D70" s="22" t="s">
        <v>54</v>
      </c>
      <c r="E70" s="24">
        <v>3.85E-2</v>
      </c>
      <c r="F70" s="25">
        <v>23.52</v>
      </c>
      <c r="G70" s="25">
        <v>0.91</v>
      </c>
    </row>
    <row r="71" spans="1:7" ht="20.100000000000001" customHeight="1">
      <c r="A71" s="22" t="s">
        <v>339</v>
      </c>
      <c r="B71" s="23" t="s">
        <v>340</v>
      </c>
      <c r="C71" s="22" t="s">
        <v>37</v>
      </c>
      <c r="D71" s="22" t="s">
        <v>54</v>
      </c>
      <c r="E71" s="24">
        <v>3.85E-2</v>
      </c>
      <c r="F71" s="25">
        <v>25.65</v>
      </c>
      <c r="G71" s="25">
        <v>0.99</v>
      </c>
    </row>
    <row r="72" spans="1:7" ht="20.100000000000001" customHeight="1">
      <c r="A72" s="22" t="s">
        <v>341</v>
      </c>
      <c r="B72" s="23" t="s">
        <v>342</v>
      </c>
      <c r="C72" s="22" t="s">
        <v>37</v>
      </c>
      <c r="D72" s="22" t="s">
        <v>33</v>
      </c>
      <c r="E72" s="24">
        <v>5.4000000000000003E-3</v>
      </c>
      <c r="F72" s="25">
        <v>19.62</v>
      </c>
      <c r="G72" s="25">
        <v>0.11</v>
      </c>
    </row>
    <row r="73" spans="1:7" ht="20.100000000000001" customHeight="1">
      <c r="A73" s="22" t="s">
        <v>343</v>
      </c>
      <c r="B73" s="23" t="s">
        <v>344</v>
      </c>
      <c r="C73" s="22" t="s">
        <v>37</v>
      </c>
      <c r="D73" s="22" t="s">
        <v>33</v>
      </c>
      <c r="E73" s="24">
        <v>1.3559000000000001</v>
      </c>
      <c r="F73" s="25">
        <v>32.729999999999997</v>
      </c>
      <c r="G73" s="25">
        <v>44.38</v>
      </c>
    </row>
    <row r="74" spans="1:7" ht="45" customHeight="1">
      <c r="A74" s="22" t="s">
        <v>345</v>
      </c>
      <c r="B74" s="23" t="s">
        <v>346</v>
      </c>
      <c r="C74" s="22" t="s">
        <v>37</v>
      </c>
      <c r="D74" s="22" t="s">
        <v>54</v>
      </c>
      <c r="E74" s="24">
        <v>3.85E-2</v>
      </c>
      <c r="F74" s="25">
        <v>274.58</v>
      </c>
      <c r="G74" s="25">
        <v>10.57</v>
      </c>
    </row>
    <row r="75" spans="1:7" ht="29.1" customHeight="1">
      <c r="A75" s="22" t="s">
        <v>347</v>
      </c>
      <c r="B75" s="23" t="s">
        <v>348</v>
      </c>
      <c r="C75" s="22" t="s">
        <v>37</v>
      </c>
      <c r="D75" s="22" t="s">
        <v>54</v>
      </c>
      <c r="E75" s="24">
        <v>0.11559999999999999</v>
      </c>
      <c r="F75" s="25">
        <v>159.16</v>
      </c>
      <c r="G75" s="25">
        <v>18.399999999999999</v>
      </c>
    </row>
    <row r="76" spans="1:7" ht="29.1" customHeight="1">
      <c r="A76" s="22" t="s">
        <v>349</v>
      </c>
      <c r="B76" s="23" t="s">
        <v>350</v>
      </c>
      <c r="C76" s="22" t="s">
        <v>37</v>
      </c>
      <c r="D76" s="22" t="s">
        <v>54</v>
      </c>
      <c r="E76" s="24">
        <v>7.7100000000000002E-2</v>
      </c>
      <c r="F76" s="25">
        <v>144.80000000000001</v>
      </c>
      <c r="G76" s="25">
        <v>11.16</v>
      </c>
    </row>
    <row r="77" spans="1:7" ht="36.9" customHeight="1">
      <c r="A77" s="22" t="s">
        <v>351</v>
      </c>
      <c r="B77" s="23" t="s">
        <v>352</v>
      </c>
      <c r="C77" s="22" t="s">
        <v>37</v>
      </c>
      <c r="D77" s="22" t="s">
        <v>33</v>
      </c>
      <c r="E77" s="24">
        <v>3.85E-2</v>
      </c>
      <c r="F77" s="25">
        <v>27.57</v>
      </c>
      <c r="G77" s="25">
        <v>1.06</v>
      </c>
    </row>
    <row r="78" spans="1:7" ht="29.1" customHeight="1">
      <c r="A78" s="22" t="s">
        <v>353</v>
      </c>
      <c r="B78" s="23" t="s">
        <v>354</v>
      </c>
      <c r="C78" s="22" t="s">
        <v>37</v>
      </c>
      <c r="D78" s="22" t="s">
        <v>33</v>
      </c>
      <c r="E78" s="24">
        <v>0.46539999999999998</v>
      </c>
      <c r="F78" s="25">
        <v>175.71</v>
      </c>
      <c r="G78" s="25">
        <v>81.78</v>
      </c>
    </row>
    <row r="79" spans="1:7" ht="29.1" customHeight="1">
      <c r="A79" s="22" t="s">
        <v>355</v>
      </c>
      <c r="B79" s="23" t="s">
        <v>356</v>
      </c>
      <c r="C79" s="22" t="s">
        <v>37</v>
      </c>
      <c r="D79" s="22" t="s">
        <v>33</v>
      </c>
      <c r="E79" s="24">
        <v>0.2979</v>
      </c>
      <c r="F79" s="25">
        <v>145.94</v>
      </c>
      <c r="G79" s="25">
        <v>43.48</v>
      </c>
    </row>
    <row r="80" spans="1:7" ht="29.1" customHeight="1">
      <c r="A80" s="22" t="s">
        <v>357</v>
      </c>
      <c r="B80" s="23" t="s">
        <v>358</v>
      </c>
      <c r="C80" s="22" t="s">
        <v>37</v>
      </c>
      <c r="D80" s="22" t="s">
        <v>33</v>
      </c>
      <c r="E80" s="24">
        <v>0.3629</v>
      </c>
      <c r="F80" s="25">
        <v>225.71</v>
      </c>
      <c r="G80" s="25">
        <v>81.91</v>
      </c>
    </row>
    <row r="81" spans="1:7" ht="29.1" customHeight="1">
      <c r="A81" s="22" t="s">
        <v>359</v>
      </c>
      <c r="B81" s="23" t="s">
        <v>360</v>
      </c>
      <c r="C81" s="22" t="s">
        <v>37</v>
      </c>
      <c r="D81" s="22" t="s">
        <v>33</v>
      </c>
      <c r="E81" s="24">
        <v>0.34289999999999998</v>
      </c>
      <c r="F81" s="25">
        <v>149.28</v>
      </c>
      <c r="G81" s="25">
        <v>51.19</v>
      </c>
    </row>
    <row r="82" spans="1:7" ht="29.1" customHeight="1">
      <c r="A82" s="22" t="s">
        <v>361</v>
      </c>
      <c r="B82" s="23" t="s">
        <v>362</v>
      </c>
      <c r="C82" s="22" t="s">
        <v>37</v>
      </c>
      <c r="D82" s="22" t="s">
        <v>33</v>
      </c>
      <c r="E82" s="24">
        <v>0.247</v>
      </c>
      <c r="F82" s="25">
        <v>149.72999999999999</v>
      </c>
      <c r="G82" s="25">
        <v>36.979999999999997</v>
      </c>
    </row>
    <row r="83" spans="1:7" ht="29.1" customHeight="1">
      <c r="A83" s="22" t="s">
        <v>363</v>
      </c>
      <c r="B83" s="23" t="s">
        <v>364</v>
      </c>
      <c r="C83" s="22" t="s">
        <v>37</v>
      </c>
      <c r="D83" s="22" t="s">
        <v>33</v>
      </c>
      <c r="E83" s="24">
        <v>0.15809999999999999</v>
      </c>
      <c r="F83" s="25">
        <v>127.28</v>
      </c>
      <c r="G83" s="25">
        <v>20.12</v>
      </c>
    </row>
    <row r="84" spans="1:7" ht="29.1" customHeight="1">
      <c r="A84" s="22" t="s">
        <v>365</v>
      </c>
      <c r="B84" s="23" t="s">
        <v>366</v>
      </c>
      <c r="C84" s="22" t="s">
        <v>37</v>
      </c>
      <c r="D84" s="22" t="s">
        <v>33</v>
      </c>
      <c r="E84" s="24">
        <v>0.19259999999999999</v>
      </c>
      <c r="F84" s="25">
        <v>188.35</v>
      </c>
      <c r="G84" s="25">
        <v>36.28</v>
      </c>
    </row>
    <row r="85" spans="1:7" ht="29.1" customHeight="1">
      <c r="A85" s="22" t="s">
        <v>367</v>
      </c>
      <c r="B85" s="23" t="s">
        <v>368</v>
      </c>
      <c r="C85" s="22" t="s">
        <v>37</v>
      </c>
      <c r="D85" s="22" t="s">
        <v>33</v>
      </c>
      <c r="E85" s="24">
        <v>0.182</v>
      </c>
      <c r="F85" s="25">
        <v>129.65</v>
      </c>
      <c r="G85" s="25">
        <v>23.6</v>
      </c>
    </row>
    <row r="86" spans="1:7" ht="20.100000000000001" customHeight="1">
      <c r="A86" s="22" t="s">
        <v>369</v>
      </c>
      <c r="B86" s="23" t="s">
        <v>370</v>
      </c>
      <c r="C86" s="22" t="s">
        <v>37</v>
      </c>
      <c r="D86" s="22" t="s">
        <v>33</v>
      </c>
      <c r="E86" s="24">
        <v>4.4976000000000003</v>
      </c>
      <c r="F86" s="25">
        <v>9.85</v>
      </c>
      <c r="G86" s="25">
        <v>44.3</v>
      </c>
    </row>
    <row r="87" spans="1:7" ht="29.1" customHeight="1">
      <c r="A87" s="22" t="s">
        <v>371</v>
      </c>
      <c r="B87" s="23" t="s">
        <v>372</v>
      </c>
      <c r="C87" s="22" t="s">
        <v>37</v>
      </c>
      <c r="D87" s="22" t="s">
        <v>54</v>
      </c>
      <c r="E87" s="24">
        <v>9.64E-2</v>
      </c>
      <c r="F87" s="25">
        <v>136.56</v>
      </c>
      <c r="G87" s="25">
        <v>13.16</v>
      </c>
    </row>
    <row r="88" spans="1:7" ht="29.1" customHeight="1">
      <c r="A88" s="22" t="s">
        <v>373</v>
      </c>
      <c r="B88" s="23" t="s">
        <v>374</v>
      </c>
      <c r="C88" s="22" t="s">
        <v>37</v>
      </c>
      <c r="D88" s="22" t="s">
        <v>54</v>
      </c>
      <c r="E88" s="24">
        <v>3.85E-2</v>
      </c>
      <c r="F88" s="25">
        <v>389.9</v>
      </c>
      <c r="G88" s="25">
        <v>15.01</v>
      </c>
    </row>
    <row r="89" spans="1:7" ht="29.1" customHeight="1">
      <c r="A89" s="22" t="s">
        <v>375</v>
      </c>
      <c r="B89" s="23" t="s">
        <v>376</v>
      </c>
      <c r="C89" s="22" t="s">
        <v>37</v>
      </c>
      <c r="D89" s="22" t="s">
        <v>54</v>
      </c>
      <c r="E89" s="24">
        <v>5.7799999999999997E-2</v>
      </c>
      <c r="F89" s="25">
        <v>422.95</v>
      </c>
      <c r="G89" s="25">
        <v>24.45</v>
      </c>
    </row>
    <row r="90" spans="1:7" ht="29.1" customHeight="1">
      <c r="A90" s="22" t="s">
        <v>377</v>
      </c>
      <c r="B90" s="23" t="s">
        <v>378</v>
      </c>
      <c r="C90" s="22" t="s">
        <v>37</v>
      </c>
      <c r="D90" s="22" t="s">
        <v>33</v>
      </c>
      <c r="E90" s="24">
        <v>3.2399999999999998E-2</v>
      </c>
      <c r="F90" s="25">
        <v>807.97</v>
      </c>
      <c r="G90" s="25">
        <v>26.18</v>
      </c>
    </row>
    <row r="91" spans="1:7" ht="36.9" customHeight="1">
      <c r="A91" s="22" t="s">
        <v>379</v>
      </c>
      <c r="B91" s="23" t="s">
        <v>380</v>
      </c>
      <c r="C91" s="22" t="s">
        <v>37</v>
      </c>
      <c r="D91" s="22" t="s">
        <v>54</v>
      </c>
      <c r="E91" s="24">
        <v>1.9300000000000001E-2</v>
      </c>
      <c r="F91" s="25">
        <v>354.07</v>
      </c>
      <c r="G91" s="25">
        <v>6.83</v>
      </c>
    </row>
    <row r="92" spans="1:7" ht="29.1" customHeight="1">
      <c r="A92" s="22" t="s">
        <v>381</v>
      </c>
      <c r="B92" s="23" t="s">
        <v>382</v>
      </c>
      <c r="C92" s="22" t="s">
        <v>37</v>
      </c>
      <c r="D92" s="22" t="s">
        <v>38</v>
      </c>
      <c r="E92" s="24">
        <v>0.1002</v>
      </c>
      <c r="F92" s="25">
        <v>7.61</v>
      </c>
      <c r="G92" s="25">
        <v>0.76</v>
      </c>
    </row>
    <row r="93" spans="1:7" ht="20.100000000000001" customHeight="1">
      <c r="A93" s="22" t="s">
        <v>383</v>
      </c>
      <c r="B93" s="23" t="s">
        <v>384</v>
      </c>
      <c r="C93" s="22" t="s">
        <v>37</v>
      </c>
      <c r="D93" s="22" t="s">
        <v>64</v>
      </c>
      <c r="E93" s="24">
        <v>6.0000000000000001E-3</v>
      </c>
      <c r="F93" s="25">
        <v>24.27</v>
      </c>
      <c r="G93" s="25">
        <v>0.15</v>
      </c>
    </row>
    <row r="94" spans="1:7" ht="29.1" customHeight="1">
      <c r="A94" s="22" t="s">
        <v>385</v>
      </c>
      <c r="B94" s="23" t="s">
        <v>386</v>
      </c>
      <c r="C94" s="22" t="s">
        <v>37</v>
      </c>
      <c r="D94" s="22" t="s">
        <v>54</v>
      </c>
      <c r="E94" s="24">
        <v>5.7799999999999997E-2</v>
      </c>
      <c r="F94" s="25">
        <v>14.08</v>
      </c>
      <c r="G94" s="25">
        <v>0.81</v>
      </c>
    </row>
    <row r="95" spans="1:7" ht="29.1" customHeight="1">
      <c r="A95" s="22" t="s">
        <v>387</v>
      </c>
      <c r="B95" s="23" t="s">
        <v>388</v>
      </c>
      <c r="C95" s="22" t="s">
        <v>37</v>
      </c>
      <c r="D95" s="22" t="s">
        <v>54</v>
      </c>
      <c r="E95" s="24">
        <v>3.85E-2</v>
      </c>
      <c r="F95" s="25">
        <v>44.75</v>
      </c>
      <c r="G95" s="25">
        <v>1.72</v>
      </c>
    </row>
    <row r="96" spans="1:7" ht="29.1" customHeight="1">
      <c r="A96" s="22" t="s">
        <v>389</v>
      </c>
      <c r="B96" s="23" t="s">
        <v>390</v>
      </c>
      <c r="C96" s="22" t="s">
        <v>37</v>
      </c>
      <c r="D96" s="22" t="s">
        <v>54</v>
      </c>
      <c r="E96" s="24">
        <v>5.7799999999999997E-2</v>
      </c>
      <c r="F96" s="25">
        <v>25.11</v>
      </c>
      <c r="G96" s="25">
        <v>1.45</v>
      </c>
    </row>
    <row r="97" spans="1:7" ht="36.9" customHeight="1">
      <c r="A97" s="22" t="s">
        <v>391</v>
      </c>
      <c r="B97" s="23" t="s">
        <v>392</v>
      </c>
      <c r="C97" s="22" t="s">
        <v>37</v>
      </c>
      <c r="D97" s="22" t="s">
        <v>33</v>
      </c>
      <c r="E97" s="24">
        <v>1.3621000000000001</v>
      </c>
      <c r="F97" s="25">
        <v>65.2</v>
      </c>
      <c r="G97" s="25">
        <v>88.81</v>
      </c>
    </row>
    <row r="98" spans="1:7" ht="20.100000000000001" customHeight="1">
      <c r="A98" s="22" t="s">
        <v>393</v>
      </c>
      <c r="B98" s="23" t="s">
        <v>394</v>
      </c>
      <c r="C98" s="22" t="s">
        <v>37</v>
      </c>
      <c r="D98" s="22" t="s">
        <v>54</v>
      </c>
      <c r="E98" s="24">
        <v>7.7100000000000002E-2</v>
      </c>
      <c r="F98" s="25">
        <v>31.62</v>
      </c>
      <c r="G98" s="25">
        <v>2.44</v>
      </c>
    </row>
    <row r="99" spans="1:7" ht="20.100000000000001" customHeight="1">
      <c r="A99" s="22" t="s">
        <v>395</v>
      </c>
      <c r="B99" s="23" t="s">
        <v>396</v>
      </c>
      <c r="C99" s="22" t="s">
        <v>37</v>
      </c>
      <c r="D99" s="22" t="s">
        <v>54</v>
      </c>
      <c r="E99" s="24">
        <v>0.1542</v>
      </c>
      <c r="F99" s="25">
        <v>48.96</v>
      </c>
      <c r="G99" s="25">
        <v>7.55</v>
      </c>
    </row>
    <row r="100" spans="1:7" ht="36.9" customHeight="1">
      <c r="A100" s="22" t="s">
        <v>397</v>
      </c>
      <c r="B100" s="23" t="s">
        <v>398</v>
      </c>
      <c r="C100" s="22" t="s">
        <v>37</v>
      </c>
      <c r="D100" s="22" t="s">
        <v>33</v>
      </c>
      <c r="E100" s="24">
        <v>1.3621000000000001</v>
      </c>
      <c r="F100" s="25">
        <v>22</v>
      </c>
      <c r="G100" s="25">
        <v>29.97</v>
      </c>
    </row>
    <row r="101" spans="1:7" ht="29.1" customHeight="1">
      <c r="A101" s="22" t="s">
        <v>399</v>
      </c>
      <c r="B101" s="23" t="s">
        <v>400</v>
      </c>
      <c r="C101" s="22" t="s">
        <v>37</v>
      </c>
      <c r="D101" s="22" t="s">
        <v>38</v>
      </c>
      <c r="E101" s="24">
        <v>0.1472</v>
      </c>
      <c r="F101" s="25">
        <v>36.78</v>
      </c>
      <c r="G101" s="25">
        <v>5.41</v>
      </c>
    </row>
    <row r="102" spans="1:7" ht="29.1" customHeight="1">
      <c r="A102" s="22" t="s">
        <v>401</v>
      </c>
      <c r="B102" s="23" t="s">
        <v>402</v>
      </c>
      <c r="C102" s="22" t="s">
        <v>37</v>
      </c>
      <c r="D102" s="22" t="s">
        <v>38</v>
      </c>
      <c r="E102" s="24">
        <v>0.13880000000000001</v>
      </c>
      <c r="F102" s="25">
        <v>20.8</v>
      </c>
      <c r="G102" s="25">
        <v>2.89</v>
      </c>
    </row>
    <row r="103" spans="1:7" ht="29.1" customHeight="1">
      <c r="A103" s="22" t="s">
        <v>403</v>
      </c>
      <c r="B103" s="23" t="s">
        <v>404</v>
      </c>
      <c r="C103" s="22" t="s">
        <v>37</v>
      </c>
      <c r="D103" s="22" t="s">
        <v>38</v>
      </c>
      <c r="E103" s="24">
        <v>0.12529999999999999</v>
      </c>
      <c r="F103" s="25">
        <v>26.41</v>
      </c>
      <c r="G103" s="25">
        <v>3.31</v>
      </c>
    </row>
    <row r="104" spans="1:7" ht="20.100000000000001" customHeight="1">
      <c r="A104" s="22" t="s">
        <v>405</v>
      </c>
      <c r="B104" s="23" t="s">
        <v>406</v>
      </c>
      <c r="C104" s="22" t="s">
        <v>37</v>
      </c>
      <c r="D104" s="22" t="s">
        <v>54</v>
      </c>
      <c r="E104" s="24">
        <v>3.85E-2</v>
      </c>
      <c r="F104" s="25">
        <v>551.99</v>
      </c>
      <c r="G104" s="25">
        <v>21.25</v>
      </c>
    </row>
    <row r="105" spans="1:7" ht="15" customHeight="1">
      <c r="A105" s="3"/>
      <c r="B105" s="3"/>
      <c r="C105" s="3"/>
      <c r="D105" s="3"/>
      <c r="E105" s="122" t="s">
        <v>253</v>
      </c>
      <c r="F105" s="122"/>
      <c r="G105" s="26">
        <v>1018.87</v>
      </c>
    </row>
    <row r="106" spans="1:7" ht="15" customHeight="1">
      <c r="A106" s="3"/>
      <c r="B106" s="3"/>
      <c r="C106" s="3"/>
      <c r="D106" s="3"/>
      <c r="E106" s="123" t="s">
        <v>249</v>
      </c>
      <c r="F106" s="123"/>
      <c r="G106" s="8">
        <v>1125.06</v>
      </c>
    </row>
    <row r="107" spans="1:7" ht="9.9" customHeight="1">
      <c r="A107" s="3"/>
      <c r="B107" s="3"/>
      <c r="C107" s="119"/>
      <c r="D107" s="119"/>
      <c r="E107" s="3"/>
      <c r="F107" s="3"/>
      <c r="G107" s="3"/>
    </row>
    <row r="108" spans="1:7" ht="20.100000000000001" customHeight="1">
      <c r="A108" s="120" t="s">
        <v>160</v>
      </c>
      <c r="B108" s="120"/>
      <c r="C108" s="120"/>
      <c r="D108" s="120"/>
      <c r="E108" s="120"/>
      <c r="F108" s="120"/>
      <c r="G108" s="120"/>
    </row>
    <row r="109" spans="1:7" ht="15" customHeight="1">
      <c r="A109" s="121" t="s">
        <v>229</v>
      </c>
      <c r="B109" s="121"/>
      <c r="C109" s="21" t="s">
        <v>21</v>
      </c>
      <c r="D109" s="21" t="s">
        <v>22</v>
      </c>
      <c r="E109" s="21" t="s">
        <v>230</v>
      </c>
      <c r="F109" s="21" t="s">
        <v>231</v>
      </c>
      <c r="G109" s="21" t="s">
        <v>232</v>
      </c>
    </row>
    <row r="110" spans="1:7" ht="29.1" customHeight="1">
      <c r="A110" s="22" t="s">
        <v>407</v>
      </c>
      <c r="B110" s="23" t="s">
        <v>408</v>
      </c>
      <c r="C110" s="22" t="s">
        <v>37</v>
      </c>
      <c r="D110" s="22" t="s">
        <v>54</v>
      </c>
      <c r="E110" s="24">
        <v>6.6199999999999995E-2</v>
      </c>
      <c r="F110" s="25">
        <v>17.59</v>
      </c>
      <c r="G110" s="25">
        <v>1.1599999999999999</v>
      </c>
    </row>
    <row r="111" spans="1:7" ht="15" customHeight="1">
      <c r="A111" s="3"/>
      <c r="B111" s="3"/>
      <c r="C111" s="3"/>
      <c r="D111" s="3"/>
      <c r="E111" s="122" t="s">
        <v>243</v>
      </c>
      <c r="F111" s="122"/>
      <c r="G111" s="26">
        <v>1.1599999999999999</v>
      </c>
    </row>
    <row r="112" spans="1:7" ht="15" customHeight="1">
      <c r="A112" s="121" t="s">
        <v>250</v>
      </c>
      <c r="B112" s="121"/>
      <c r="C112" s="21" t="s">
        <v>21</v>
      </c>
      <c r="D112" s="21" t="s">
        <v>22</v>
      </c>
      <c r="E112" s="21" t="s">
        <v>230</v>
      </c>
      <c r="F112" s="21" t="s">
        <v>231</v>
      </c>
      <c r="G112" s="21" t="s">
        <v>232</v>
      </c>
    </row>
    <row r="113" spans="1:7" ht="29.1" customHeight="1">
      <c r="A113" s="22" t="s">
        <v>273</v>
      </c>
      <c r="B113" s="23" t="s">
        <v>274</v>
      </c>
      <c r="C113" s="22" t="s">
        <v>37</v>
      </c>
      <c r="D113" s="22" t="s">
        <v>64</v>
      </c>
      <c r="E113" s="24">
        <v>4.1700000000000001E-2</v>
      </c>
      <c r="F113" s="25">
        <v>994.62</v>
      </c>
      <c r="G113" s="25">
        <v>41.48</v>
      </c>
    </row>
    <row r="114" spans="1:7" ht="29.1" customHeight="1">
      <c r="A114" s="22" t="s">
        <v>279</v>
      </c>
      <c r="B114" s="23" t="s">
        <v>280</v>
      </c>
      <c r="C114" s="22" t="s">
        <v>37</v>
      </c>
      <c r="D114" s="22" t="s">
        <v>38</v>
      </c>
      <c r="E114" s="24">
        <v>0.67549999999999999</v>
      </c>
      <c r="F114" s="25">
        <v>2.93</v>
      </c>
      <c r="G114" s="25">
        <v>1.98</v>
      </c>
    </row>
    <row r="115" spans="1:7" ht="29.1" customHeight="1">
      <c r="A115" s="22" t="s">
        <v>303</v>
      </c>
      <c r="B115" s="23" t="s">
        <v>304</v>
      </c>
      <c r="C115" s="22" t="s">
        <v>37</v>
      </c>
      <c r="D115" s="22" t="s">
        <v>54</v>
      </c>
      <c r="E115" s="24">
        <v>0.13250000000000001</v>
      </c>
      <c r="F115" s="25">
        <v>22.66</v>
      </c>
      <c r="G115" s="25">
        <v>3</v>
      </c>
    </row>
    <row r="116" spans="1:7" ht="29.1" customHeight="1">
      <c r="A116" s="22" t="s">
        <v>409</v>
      </c>
      <c r="B116" s="23" t="s">
        <v>410</v>
      </c>
      <c r="C116" s="22" t="s">
        <v>37</v>
      </c>
      <c r="D116" s="22" t="s">
        <v>38</v>
      </c>
      <c r="E116" s="24">
        <v>6.6199999999999995E-2</v>
      </c>
      <c r="F116" s="25">
        <v>8.43</v>
      </c>
      <c r="G116" s="25">
        <v>0.56000000000000005</v>
      </c>
    </row>
    <row r="117" spans="1:7" ht="29.1" customHeight="1">
      <c r="A117" s="22" t="s">
        <v>313</v>
      </c>
      <c r="B117" s="23" t="s">
        <v>314</v>
      </c>
      <c r="C117" s="22" t="s">
        <v>37</v>
      </c>
      <c r="D117" s="22" t="s">
        <v>38</v>
      </c>
      <c r="E117" s="24">
        <v>0.13250000000000001</v>
      </c>
      <c r="F117" s="25">
        <v>8.99</v>
      </c>
      <c r="G117" s="25">
        <v>1.19</v>
      </c>
    </row>
    <row r="118" spans="1:7" ht="29.1" customHeight="1">
      <c r="A118" s="22" t="s">
        <v>315</v>
      </c>
      <c r="B118" s="23" t="s">
        <v>316</v>
      </c>
      <c r="C118" s="22" t="s">
        <v>37</v>
      </c>
      <c r="D118" s="22" t="s">
        <v>38</v>
      </c>
      <c r="E118" s="24">
        <v>0.17219999999999999</v>
      </c>
      <c r="F118" s="25">
        <v>11.87</v>
      </c>
      <c r="G118" s="25">
        <v>2.04</v>
      </c>
    </row>
    <row r="119" spans="1:7" ht="20.100000000000001" customHeight="1">
      <c r="A119" s="22" t="s">
        <v>317</v>
      </c>
      <c r="B119" s="23" t="s">
        <v>318</v>
      </c>
      <c r="C119" s="22" t="s">
        <v>37</v>
      </c>
      <c r="D119" s="22" t="s">
        <v>64</v>
      </c>
      <c r="E119" s="24">
        <v>4.0399999999999998E-2</v>
      </c>
      <c r="F119" s="25">
        <v>80.930000000000007</v>
      </c>
      <c r="G119" s="25">
        <v>3.27</v>
      </c>
    </row>
    <row r="120" spans="1:7" ht="45" customHeight="1">
      <c r="A120" s="22" t="s">
        <v>319</v>
      </c>
      <c r="B120" s="23" t="s">
        <v>320</v>
      </c>
      <c r="C120" s="22" t="s">
        <v>37</v>
      </c>
      <c r="D120" s="22" t="s">
        <v>38</v>
      </c>
      <c r="E120" s="24">
        <v>0.13250000000000001</v>
      </c>
      <c r="F120" s="25">
        <v>12.14</v>
      </c>
      <c r="G120" s="25">
        <v>1.61</v>
      </c>
    </row>
    <row r="121" spans="1:7" ht="45" customHeight="1">
      <c r="A121" s="22" t="s">
        <v>321</v>
      </c>
      <c r="B121" s="23" t="s">
        <v>322</v>
      </c>
      <c r="C121" s="22" t="s">
        <v>37</v>
      </c>
      <c r="D121" s="22" t="s">
        <v>38</v>
      </c>
      <c r="E121" s="24">
        <v>0.17219999999999999</v>
      </c>
      <c r="F121" s="25">
        <v>4.5199999999999996</v>
      </c>
      <c r="G121" s="25">
        <v>0.78</v>
      </c>
    </row>
    <row r="122" spans="1:7" ht="29.1" customHeight="1">
      <c r="A122" s="22" t="s">
        <v>325</v>
      </c>
      <c r="B122" s="23" t="s">
        <v>326</v>
      </c>
      <c r="C122" s="22" t="s">
        <v>37</v>
      </c>
      <c r="D122" s="22" t="s">
        <v>54</v>
      </c>
      <c r="E122" s="24">
        <v>6.6199999999999995E-2</v>
      </c>
      <c r="F122" s="25">
        <v>51.17</v>
      </c>
      <c r="G122" s="25">
        <v>3.39</v>
      </c>
    </row>
    <row r="123" spans="1:7" ht="36.9" customHeight="1">
      <c r="A123" s="22" t="s">
        <v>327</v>
      </c>
      <c r="B123" s="23" t="s">
        <v>328</v>
      </c>
      <c r="C123" s="22" t="s">
        <v>37</v>
      </c>
      <c r="D123" s="22" t="s">
        <v>33</v>
      </c>
      <c r="E123" s="24">
        <v>6.6199999999999995E-2</v>
      </c>
      <c r="F123" s="25">
        <v>662.08</v>
      </c>
      <c r="G123" s="25">
        <v>43.83</v>
      </c>
    </row>
    <row r="124" spans="1:7" ht="20.100000000000001" customHeight="1">
      <c r="A124" s="22" t="s">
        <v>341</v>
      </c>
      <c r="B124" s="23" t="s">
        <v>342</v>
      </c>
      <c r="C124" s="22" t="s">
        <v>37</v>
      </c>
      <c r="D124" s="22" t="s">
        <v>33</v>
      </c>
      <c r="E124" s="24">
        <v>9.2999999999999992E-3</v>
      </c>
      <c r="F124" s="25">
        <v>19.62</v>
      </c>
      <c r="G124" s="25">
        <v>0.18</v>
      </c>
    </row>
    <row r="125" spans="1:7" ht="20.100000000000001" customHeight="1">
      <c r="A125" s="22" t="s">
        <v>343</v>
      </c>
      <c r="B125" s="23" t="s">
        <v>344</v>
      </c>
      <c r="C125" s="22" t="s">
        <v>37</v>
      </c>
      <c r="D125" s="22" t="s">
        <v>33</v>
      </c>
      <c r="E125" s="24">
        <v>1.5109999999999999</v>
      </c>
      <c r="F125" s="25">
        <v>32.729999999999997</v>
      </c>
      <c r="G125" s="25">
        <v>49.46</v>
      </c>
    </row>
    <row r="126" spans="1:7" ht="29.1" customHeight="1">
      <c r="A126" s="22" t="s">
        <v>347</v>
      </c>
      <c r="B126" s="23" t="s">
        <v>348</v>
      </c>
      <c r="C126" s="22" t="s">
        <v>37</v>
      </c>
      <c r="D126" s="22" t="s">
        <v>54</v>
      </c>
      <c r="E126" s="24">
        <v>6.6199999999999995E-2</v>
      </c>
      <c r="F126" s="25">
        <v>159.16</v>
      </c>
      <c r="G126" s="25">
        <v>10.54</v>
      </c>
    </row>
    <row r="127" spans="1:7" ht="29.1" customHeight="1">
      <c r="A127" s="22" t="s">
        <v>353</v>
      </c>
      <c r="B127" s="23" t="s">
        <v>354</v>
      </c>
      <c r="C127" s="22" t="s">
        <v>37</v>
      </c>
      <c r="D127" s="22" t="s">
        <v>33</v>
      </c>
      <c r="E127" s="24">
        <v>0.80230000000000001</v>
      </c>
      <c r="F127" s="25">
        <v>175.71</v>
      </c>
      <c r="G127" s="25">
        <v>140.97</v>
      </c>
    </row>
    <row r="128" spans="1:7" ht="29.1" customHeight="1">
      <c r="A128" s="22" t="s">
        <v>355</v>
      </c>
      <c r="B128" s="23" t="s">
        <v>356</v>
      </c>
      <c r="C128" s="22" t="s">
        <v>37</v>
      </c>
      <c r="D128" s="22" t="s">
        <v>33</v>
      </c>
      <c r="E128" s="24">
        <v>0.51359999999999995</v>
      </c>
      <c r="F128" s="25">
        <v>145.94</v>
      </c>
      <c r="G128" s="25">
        <v>74.95</v>
      </c>
    </row>
    <row r="129" spans="1:7" ht="29.1" customHeight="1">
      <c r="A129" s="22" t="s">
        <v>357</v>
      </c>
      <c r="B129" s="23" t="s">
        <v>358</v>
      </c>
      <c r="C129" s="22" t="s">
        <v>37</v>
      </c>
      <c r="D129" s="22" t="s">
        <v>33</v>
      </c>
      <c r="E129" s="24">
        <v>0.62549999999999994</v>
      </c>
      <c r="F129" s="25">
        <v>225.71</v>
      </c>
      <c r="G129" s="25">
        <v>141.18</v>
      </c>
    </row>
    <row r="130" spans="1:7" ht="29.1" customHeight="1">
      <c r="A130" s="22" t="s">
        <v>359</v>
      </c>
      <c r="B130" s="23" t="s">
        <v>360</v>
      </c>
      <c r="C130" s="22" t="s">
        <v>37</v>
      </c>
      <c r="D130" s="22" t="s">
        <v>33</v>
      </c>
      <c r="E130" s="24">
        <v>0.59109999999999996</v>
      </c>
      <c r="F130" s="25">
        <v>149.28</v>
      </c>
      <c r="G130" s="25">
        <v>88.24</v>
      </c>
    </row>
    <row r="131" spans="1:7" ht="20.100000000000001" customHeight="1">
      <c r="A131" s="22" t="s">
        <v>369</v>
      </c>
      <c r="B131" s="23" t="s">
        <v>370</v>
      </c>
      <c r="C131" s="22" t="s">
        <v>37</v>
      </c>
      <c r="D131" s="22" t="s">
        <v>33</v>
      </c>
      <c r="E131" s="24">
        <v>5.0648999999999997</v>
      </c>
      <c r="F131" s="25">
        <v>9.85</v>
      </c>
      <c r="G131" s="25">
        <v>49.89</v>
      </c>
    </row>
    <row r="132" spans="1:7" ht="29.1" customHeight="1">
      <c r="A132" s="22" t="s">
        <v>377</v>
      </c>
      <c r="B132" s="23" t="s">
        <v>378</v>
      </c>
      <c r="C132" s="22" t="s">
        <v>37</v>
      </c>
      <c r="D132" s="22" t="s">
        <v>33</v>
      </c>
      <c r="E132" s="24">
        <v>0.153</v>
      </c>
      <c r="F132" s="25">
        <v>807.97</v>
      </c>
      <c r="G132" s="25">
        <v>123.62</v>
      </c>
    </row>
    <row r="133" spans="1:7" ht="20.100000000000001" customHeight="1">
      <c r="A133" s="22" t="s">
        <v>383</v>
      </c>
      <c r="B133" s="23" t="s">
        <v>384</v>
      </c>
      <c r="C133" s="22" t="s">
        <v>37</v>
      </c>
      <c r="D133" s="22" t="s">
        <v>64</v>
      </c>
      <c r="E133" s="24">
        <v>1.06E-2</v>
      </c>
      <c r="F133" s="25">
        <v>24.27</v>
      </c>
      <c r="G133" s="25">
        <v>0.26</v>
      </c>
    </row>
    <row r="134" spans="1:7" ht="36.9" customHeight="1">
      <c r="A134" s="22" t="s">
        <v>391</v>
      </c>
      <c r="B134" s="23" t="s">
        <v>392</v>
      </c>
      <c r="C134" s="22" t="s">
        <v>37</v>
      </c>
      <c r="D134" s="22" t="s">
        <v>33</v>
      </c>
      <c r="E134" s="24">
        <v>1.7192000000000001</v>
      </c>
      <c r="F134" s="25">
        <v>65.2</v>
      </c>
      <c r="G134" s="25">
        <v>112.09</v>
      </c>
    </row>
    <row r="135" spans="1:7" ht="36.9" customHeight="1">
      <c r="A135" s="22" t="s">
        <v>397</v>
      </c>
      <c r="B135" s="23" t="s">
        <v>398</v>
      </c>
      <c r="C135" s="22" t="s">
        <v>37</v>
      </c>
      <c r="D135" s="22" t="s">
        <v>33</v>
      </c>
      <c r="E135" s="24">
        <v>1.7192000000000001</v>
      </c>
      <c r="F135" s="25">
        <v>22</v>
      </c>
      <c r="G135" s="25">
        <v>37.82</v>
      </c>
    </row>
    <row r="136" spans="1:7" ht="15" customHeight="1">
      <c r="A136" s="3"/>
      <c r="B136" s="3"/>
      <c r="C136" s="3"/>
      <c r="D136" s="3"/>
      <c r="E136" s="122" t="s">
        <v>253</v>
      </c>
      <c r="F136" s="122"/>
      <c r="G136" s="26">
        <v>932.33</v>
      </c>
    </row>
    <row r="137" spans="1:7" ht="15" customHeight="1">
      <c r="A137" s="3"/>
      <c r="B137" s="3"/>
      <c r="C137" s="3"/>
      <c r="D137" s="3"/>
      <c r="E137" s="123" t="s">
        <v>249</v>
      </c>
      <c r="F137" s="123"/>
      <c r="G137" s="8">
        <v>933.35</v>
      </c>
    </row>
    <row r="138" spans="1:7" ht="9.9" customHeight="1">
      <c r="A138" s="3"/>
      <c r="B138" s="3"/>
      <c r="C138" s="119"/>
      <c r="D138" s="119"/>
      <c r="E138" s="3"/>
      <c r="F138" s="3"/>
      <c r="G138" s="3"/>
    </row>
    <row r="139" spans="1:7" ht="20.100000000000001" customHeight="1">
      <c r="A139" s="120" t="s">
        <v>162</v>
      </c>
      <c r="B139" s="120"/>
      <c r="C139" s="120"/>
      <c r="D139" s="120"/>
      <c r="E139" s="120"/>
      <c r="F139" s="120"/>
      <c r="G139" s="120"/>
    </row>
    <row r="140" spans="1:7" ht="15" customHeight="1">
      <c r="A140" s="121" t="s">
        <v>229</v>
      </c>
      <c r="B140" s="121"/>
      <c r="C140" s="21" t="s">
        <v>21</v>
      </c>
      <c r="D140" s="21" t="s">
        <v>22</v>
      </c>
      <c r="E140" s="21" t="s">
        <v>230</v>
      </c>
      <c r="F140" s="21" t="s">
        <v>231</v>
      </c>
      <c r="G140" s="21" t="s">
        <v>232</v>
      </c>
    </row>
    <row r="141" spans="1:7" ht="15" customHeight="1">
      <c r="A141" s="22" t="s">
        <v>48</v>
      </c>
      <c r="B141" s="23" t="s">
        <v>49</v>
      </c>
      <c r="C141" s="22" t="s">
        <v>32</v>
      </c>
      <c r="D141" s="22" t="s">
        <v>50</v>
      </c>
      <c r="E141" s="24">
        <v>1</v>
      </c>
      <c r="F141" s="25">
        <v>950</v>
      </c>
      <c r="G141" s="25">
        <v>950</v>
      </c>
    </row>
    <row r="142" spans="1:7" ht="15" customHeight="1">
      <c r="A142" s="3"/>
      <c r="B142" s="3"/>
      <c r="C142" s="3"/>
      <c r="D142" s="3"/>
      <c r="E142" s="122" t="s">
        <v>243</v>
      </c>
      <c r="F142" s="122"/>
      <c r="G142" s="26">
        <v>950</v>
      </c>
    </row>
    <row r="143" spans="1:7" ht="15" customHeight="1">
      <c r="A143" s="3"/>
      <c r="B143" s="3"/>
      <c r="C143" s="3"/>
      <c r="D143" s="3"/>
      <c r="E143" s="123" t="s">
        <v>249</v>
      </c>
      <c r="F143" s="123"/>
      <c r="G143" s="8">
        <v>950</v>
      </c>
    </row>
    <row r="144" spans="1:7" ht="9.9" customHeight="1">
      <c r="A144" s="3"/>
      <c r="B144" s="3"/>
      <c r="C144" s="119"/>
      <c r="D144" s="119"/>
      <c r="E144" s="3"/>
      <c r="F144" s="3"/>
      <c r="G144" s="3"/>
    </row>
    <row r="145" spans="1:7" ht="20.100000000000001" customHeight="1">
      <c r="A145" s="120" t="s">
        <v>164</v>
      </c>
      <c r="B145" s="120"/>
      <c r="C145" s="120"/>
      <c r="D145" s="120"/>
      <c r="E145" s="120"/>
      <c r="F145" s="120"/>
      <c r="G145" s="120"/>
    </row>
    <row r="146" spans="1:7" ht="15" customHeight="1">
      <c r="A146" s="121" t="s">
        <v>229</v>
      </c>
      <c r="B146" s="121"/>
      <c r="C146" s="21" t="s">
        <v>21</v>
      </c>
      <c r="D146" s="21" t="s">
        <v>22</v>
      </c>
      <c r="E146" s="21" t="s">
        <v>230</v>
      </c>
      <c r="F146" s="21" t="s">
        <v>231</v>
      </c>
      <c r="G146" s="21" t="s">
        <v>232</v>
      </c>
    </row>
    <row r="147" spans="1:7" ht="15" customHeight="1">
      <c r="A147" s="22" t="s">
        <v>411</v>
      </c>
      <c r="B147" s="23" t="s">
        <v>412</v>
      </c>
      <c r="C147" s="22" t="s">
        <v>32</v>
      </c>
      <c r="D147" s="22" t="s">
        <v>64</v>
      </c>
      <c r="E147" s="24">
        <v>1.89E-2</v>
      </c>
      <c r="F147" s="25">
        <v>83.58</v>
      </c>
      <c r="G147" s="25">
        <v>1.58</v>
      </c>
    </row>
    <row r="148" spans="1:7" ht="15" customHeight="1">
      <c r="A148" s="22" t="s">
        <v>413</v>
      </c>
      <c r="B148" s="23" t="s">
        <v>414</v>
      </c>
      <c r="C148" s="22" t="s">
        <v>32</v>
      </c>
      <c r="D148" s="22" t="s">
        <v>54</v>
      </c>
      <c r="E148" s="24">
        <v>1</v>
      </c>
      <c r="F148" s="25">
        <v>650.72</v>
      </c>
      <c r="G148" s="25">
        <v>650.72</v>
      </c>
    </row>
    <row r="149" spans="1:7" ht="15" customHeight="1">
      <c r="A149" s="22" t="s">
        <v>415</v>
      </c>
      <c r="B149" s="23" t="s">
        <v>416</v>
      </c>
      <c r="C149" s="22" t="s">
        <v>32</v>
      </c>
      <c r="D149" s="22" t="s">
        <v>54</v>
      </c>
      <c r="E149" s="24">
        <v>1</v>
      </c>
      <c r="F149" s="25">
        <v>584.75</v>
      </c>
      <c r="G149" s="25">
        <v>584.75</v>
      </c>
    </row>
    <row r="150" spans="1:7" ht="15" customHeight="1">
      <c r="A150" s="22" t="s">
        <v>417</v>
      </c>
      <c r="B150" s="23" t="s">
        <v>418</v>
      </c>
      <c r="C150" s="22" t="s">
        <v>32</v>
      </c>
      <c r="D150" s="22" t="s">
        <v>54</v>
      </c>
      <c r="E150" s="24">
        <v>1</v>
      </c>
      <c r="F150" s="25">
        <v>93.67</v>
      </c>
      <c r="G150" s="25">
        <v>93.67</v>
      </c>
    </row>
    <row r="151" spans="1:7" ht="15" customHeight="1">
      <c r="A151" s="22" t="s">
        <v>238</v>
      </c>
      <c r="B151" s="23" t="s">
        <v>239</v>
      </c>
      <c r="C151" s="22" t="s">
        <v>32</v>
      </c>
      <c r="D151" s="22" t="s">
        <v>38</v>
      </c>
      <c r="E151" s="24">
        <v>25</v>
      </c>
      <c r="F151" s="25">
        <v>16.09</v>
      </c>
      <c r="G151" s="25">
        <v>402.25</v>
      </c>
    </row>
    <row r="152" spans="1:7" ht="15" customHeight="1">
      <c r="A152" s="22" t="s">
        <v>240</v>
      </c>
      <c r="B152" s="23" t="s">
        <v>241</v>
      </c>
      <c r="C152" s="22" t="s">
        <v>32</v>
      </c>
      <c r="D152" s="22" t="s">
        <v>242</v>
      </c>
      <c r="E152" s="24">
        <v>1</v>
      </c>
      <c r="F152" s="25">
        <v>15.99</v>
      </c>
      <c r="G152" s="25">
        <v>15.99</v>
      </c>
    </row>
    <row r="153" spans="1:7" ht="15" customHeight="1">
      <c r="A153" s="22" t="s">
        <v>419</v>
      </c>
      <c r="B153" s="23" t="s">
        <v>420</v>
      </c>
      <c r="C153" s="22" t="s">
        <v>32</v>
      </c>
      <c r="D153" s="22" t="s">
        <v>38</v>
      </c>
      <c r="E153" s="24">
        <v>8</v>
      </c>
      <c r="F153" s="25">
        <v>12.77</v>
      </c>
      <c r="G153" s="25">
        <v>102.16</v>
      </c>
    </row>
    <row r="154" spans="1:7" ht="15" customHeight="1">
      <c r="A154" s="22" t="s">
        <v>421</v>
      </c>
      <c r="B154" s="23" t="s">
        <v>422</v>
      </c>
      <c r="C154" s="22" t="s">
        <v>32</v>
      </c>
      <c r="D154" s="22" t="s">
        <v>54</v>
      </c>
      <c r="E154" s="24">
        <v>30</v>
      </c>
      <c r="F154" s="25">
        <v>0.47</v>
      </c>
      <c r="G154" s="25">
        <v>14.1</v>
      </c>
    </row>
    <row r="155" spans="1:7" ht="15" customHeight="1">
      <c r="A155" s="22" t="s">
        <v>423</v>
      </c>
      <c r="B155" s="23" t="s">
        <v>424</v>
      </c>
      <c r="C155" s="22" t="s">
        <v>32</v>
      </c>
      <c r="D155" s="22" t="s">
        <v>38</v>
      </c>
      <c r="E155" s="24">
        <v>30</v>
      </c>
      <c r="F155" s="25">
        <v>23.24</v>
      </c>
      <c r="G155" s="25">
        <v>697.2</v>
      </c>
    </row>
    <row r="156" spans="1:7" ht="15" customHeight="1">
      <c r="A156" s="22" t="s">
        <v>425</v>
      </c>
      <c r="B156" s="23" t="s">
        <v>426</v>
      </c>
      <c r="C156" s="22" t="s">
        <v>32</v>
      </c>
      <c r="D156" s="22" t="s">
        <v>38</v>
      </c>
      <c r="E156" s="24">
        <v>5</v>
      </c>
      <c r="F156" s="25">
        <v>29.9</v>
      </c>
      <c r="G156" s="25">
        <v>149.5</v>
      </c>
    </row>
    <row r="157" spans="1:7" ht="15" customHeight="1">
      <c r="A157" s="3"/>
      <c r="B157" s="3"/>
      <c r="C157" s="3"/>
      <c r="D157" s="3"/>
      <c r="E157" s="122" t="s">
        <v>243</v>
      </c>
      <c r="F157" s="122"/>
      <c r="G157" s="26">
        <v>2711.92</v>
      </c>
    </row>
    <row r="158" spans="1:7" ht="15" customHeight="1">
      <c r="A158" s="121" t="s">
        <v>244</v>
      </c>
      <c r="B158" s="121"/>
      <c r="C158" s="21" t="s">
        <v>21</v>
      </c>
      <c r="D158" s="21" t="s">
        <v>22</v>
      </c>
      <c r="E158" s="21" t="s">
        <v>230</v>
      </c>
      <c r="F158" s="21" t="s">
        <v>231</v>
      </c>
      <c r="G158" s="21" t="s">
        <v>232</v>
      </c>
    </row>
    <row r="159" spans="1:7" ht="15" customHeight="1">
      <c r="A159" s="22" t="s">
        <v>427</v>
      </c>
      <c r="B159" s="23" t="s">
        <v>428</v>
      </c>
      <c r="C159" s="22" t="s">
        <v>32</v>
      </c>
      <c r="D159" s="22" t="s">
        <v>247</v>
      </c>
      <c r="E159" s="24">
        <v>4</v>
      </c>
      <c r="F159" s="25">
        <v>21.1</v>
      </c>
      <c r="G159" s="25">
        <v>84.4</v>
      </c>
    </row>
    <row r="160" spans="1:7" ht="15" customHeight="1">
      <c r="A160" s="22" t="s">
        <v>429</v>
      </c>
      <c r="B160" s="23" t="s">
        <v>430</v>
      </c>
      <c r="C160" s="22" t="s">
        <v>32</v>
      </c>
      <c r="D160" s="22" t="s">
        <v>247</v>
      </c>
      <c r="E160" s="24">
        <v>8</v>
      </c>
      <c r="F160" s="25">
        <v>26.86</v>
      </c>
      <c r="G160" s="25">
        <v>214.88</v>
      </c>
    </row>
    <row r="161" spans="1:7" ht="15" customHeight="1">
      <c r="A161" s="22" t="s">
        <v>431</v>
      </c>
      <c r="B161" s="23" t="s">
        <v>432</v>
      </c>
      <c r="C161" s="22" t="s">
        <v>32</v>
      </c>
      <c r="D161" s="22" t="s">
        <v>247</v>
      </c>
      <c r="E161" s="24">
        <v>8</v>
      </c>
      <c r="F161" s="25">
        <v>26.18</v>
      </c>
      <c r="G161" s="25">
        <v>209.44</v>
      </c>
    </row>
    <row r="162" spans="1:7" ht="15" customHeight="1">
      <c r="A162" s="22" t="s">
        <v>433</v>
      </c>
      <c r="B162" s="23" t="s">
        <v>434</v>
      </c>
      <c r="C162" s="22" t="s">
        <v>32</v>
      </c>
      <c r="D162" s="22" t="s">
        <v>247</v>
      </c>
      <c r="E162" s="24">
        <v>8</v>
      </c>
      <c r="F162" s="25">
        <v>26.86</v>
      </c>
      <c r="G162" s="25">
        <v>214.88</v>
      </c>
    </row>
    <row r="163" spans="1:7" ht="15" customHeight="1">
      <c r="A163" s="22" t="s">
        <v>245</v>
      </c>
      <c r="B163" s="23" t="s">
        <v>246</v>
      </c>
      <c r="C163" s="22" t="s">
        <v>32</v>
      </c>
      <c r="D163" s="22" t="s">
        <v>247</v>
      </c>
      <c r="E163" s="24">
        <v>8.1199999999999992</v>
      </c>
      <c r="F163" s="25">
        <v>20.260000000000002</v>
      </c>
      <c r="G163" s="25">
        <v>164.51</v>
      </c>
    </row>
    <row r="164" spans="1:7" ht="15" customHeight="1">
      <c r="A164" s="3"/>
      <c r="B164" s="3"/>
      <c r="C164" s="3"/>
      <c r="D164" s="3"/>
      <c r="E164" s="122" t="s">
        <v>248</v>
      </c>
      <c r="F164" s="122"/>
      <c r="G164" s="26">
        <v>888.11</v>
      </c>
    </row>
    <row r="165" spans="1:7" ht="15" customHeight="1">
      <c r="A165" s="3"/>
      <c r="B165" s="3"/>
      <c r="C165" s="3"/>
      <c r="D165" s="3"/>
      <c r="E165" s="123" t="s">
        <v>249</v>
      </c>
      <c r="F165" s="123"/>
      <c r="G165" s="8">
        <v>3600.03</v>
      </c>
    </row>
    <row r="166" spans="1:7" ht="9.9" customHeight="1">
      <c r="A166" s="3"/>
      <c r="B166" s="3"/>
      <c r="C166" s="119"/>
      <c r="D166" s="119"/>
      <c r="E166" s="3"/>
      <c r="F166" s="3"/>
      <c r="G166" s="3"/>
    </row>
    <row r="167" spans="1:7" ht="20.100000000000001" customHeight="1">
      <c r="A167" s="120" t="s">
        <v>165</v>
      </c>
      <c r="B167" s="120"/>
      <c r="C167" s="120"/>
      <c r="D167" s="120"/>
      <c r="E167" s="120"/>
      <c r="F167" s="120"/>
      <c r="G167" s="120"/>
    </row>
    <row r="168" spans="1:7" ht="15" customHeight="1">
      <c r="A168" s="121" t="s">
        <v>229</v>
      </c>
      <c r="B168" s="121"/>
      <c r="C168" s="21" t="s">
        <v>21</v>
      </c>
      <c r="D168" s="21" t="s">
        <v>22</v>
      </c>
      <c r="E168" s="21" t="s">
        <v>230</v>
      </c>
      <c r="F168" s="21" t="s">
        <v>231</v>
      </c>
      <c r="G168" s="21" t="s">
        <v>232</v>
      </c>
    </row>
    <row r="169" spans="1:7" ht="15" customHeight="1">
      <c r="A169" s="22" t="s">
        <v>435</v>
      </c>
      <c r="B169" s="23" t="s">
        <v>436</v>
      </c>
      <c r="C169" s="22" t="s">
        <v>32</v>
      </c>
      <c r="D169" s="22" t="s">
        <v>54</v>
      </c>
      <c r="E169" s="24">
        <v>1</v>
      </c>
      <c r="F169" s="25">
        <v>81.86</v>
      </c>
      <c r="G169" s="25">
        <v>81.86</v>
      </c>
    </row>
    <row r="170" spans="1:7" ht="15" customHeight="1">
      <c r="A170" s="22" t="s">
        <v>437</v>
      </c>
      <c r="B170" s="23" t="s">
        <v>438</v>
      </c>
      <c r="C170" s="22" t="s">
        <v>32</v>
      </c>
      <c r="D170" s="22" t="s">
        <v>38</v>
      </c>
      <c r="E170" s="24">
        <v>60</v>
      </c>
      <c r="F170" s="25">
        <v>9.33</v>
      </c>
      <c r="G170" s="25">
        <v>559.79999999999995</v>
      </c>
    </row>
    <row r="171" spans="1:7" ht="15" customHeight="1">
      <c r="A171" s="22" t="s">
        <v>439</v>
      </c>
      <c r="B171" s="23" t="s">
        <v>440</v>
      </c>
      <c r="C171" s="22" t="s">
        <v>32</v>
      </c>
      <c r="D171" s="22" t="s">
        <v>54</v>
      </c>
      <c r="E171" s="24">
        <v>4</v>
      </c>
      <c r="F171" s="25">
        <v>6.02</v>
      </c>
      <c r="G171" s="25">
        <v>24.08</v>
      </c>
    </row>
    <row r="172" spans="1:7" ht="15" customHeight="1">
      <c r="A172" s="22" t="s">
        <v>441</v>
      </c>
      <c r="B172" s="23" t="s">
        <v>442</v>
      </c>
      <c r="C172" s="22" t="s">
        <v>32</v>
      </c>
      <c r="D172" s="22" t="s">
        <v>54</v>
      </c>
      <c r="E172" s="24">
        <v>2</v>
      </c>
      <c r="F172" s="25">
        <v>4.1399999999999997</v>
      </c>
      <c r="G172" s="25">
        <v>8.2799999999999994</v>
      </c>
    </row>
    <row r="173" spans="1:7" ht="15" customHeight="1">
      <c r="A173" s="22" t="s">
        <v>443</v>
      </c>
      <c r="B173" s="23" t="s">
        <v>444</v>
      </c>
      <c r="C173" s="22" t="s">
        <v>32</v>
      </c>
      <c r="D173" s="22" t="s">
        <v>38</v>
      </c>
      <c r="E173" s="24">
        <v>6</v>
      </c>
      <c r="F173" s="25">
        <v>7.14</v>
      </c>
      <c r="G173" s="25">
        <v>42.84</v>
      </c>
    </row>
    <row r="174" spans="1:7" ht="15" customHeight="1">
      <c r="A174" s="22" t="s">
        <v>445</v>
      </c>
      <c r="B174" s="23" t="s">
        <v>446</v>
      </c>
      <c r="C174" s="22" t="s">
        <v>32</v>
      </c>
      <c r="D174" s="22" t="s">
        <v>54</v>
      </c>
      <c r="E174" s="24">
        <v>1</v>
      </c>
      <c r="F174" s="25">
        <v>53.28</v>
      </c>
      <c r="G174" s="25">
        <v>53.28</v>
      </c>
    </row>
    <row r="175" spans="1:7" ht="15" customHeight="1">
      <c r="A175" s="22" t="s">
        <v>447</v>
      </c>
      <c r="B175" s="23" t="s">
        <v>448</v>
      </c>
      <c r="C175" s="22" t="s">
        <v>32</v>
      </c>
      <c r="D175" s="22" t="s">
        <v>54</v>
      </c>
      <c r="E175" s="24">
        <v>2</v>
      </c>
      <c r="F175" s="25">
        <v>1.65</v>
      </c>
      <c r="G175" s="25">
        <v>3.3</v>
      </c>
    </row>
    <row r="176" spans="1:7" ht="15" customHeight="1">
      <c r="A176" s="22" t="s">
        <v>449</v>
      </c>
      <c r="B176" s="23" t="s">
        <v>450</v>
      </c>
      <c r="C176" s="22" t="s">
        <v>32</v>
      </c>
      <c r="D176" s="22" t="s">
        <v>54</v>
      </c>
      <c r="E176" s="24">
        <v>1</v>
      </c>
      <c r="F176" s="25">
        <v>29.15</v>
      </c>
      <c r="G176" s="25">
        <v>29.15</v>
      </c>
    </row>
    <row r="177" spans="1:7" ht="20.100000000000001" customHeight="1">
      <c r="A177" s="22" t="s">
        <v>451</v>
      </c>
      <c r="B177" s="23" t="s">
        <v>452</v>
      </c>
      <c r="C177" s="22" t="s">
        <v>32</v>
      </c>
      <c r="D177" s="22" t="s">
        <v>54</v>
      </c>
      <c r="E177" s="24">
        <v>1</v>
      </c>
      <c r="F177" s="25">
        <v>601.70000000000005</v>
      </c>
      <c r="G177" s="25">
        <v>601.70000000000005</v>
      </c>
    </row>
    <row r="178" spans="1:7" ht="15" customHeight="1">
      <c r="A178" s="22" t="s">
        <v>453</v>
      </c>
      <c r="B178" s="23" t="s">
        <v>454</v>
      </c>
      <c r="C178" s="22" t="s">
        <v>32</v>
      </c>
      <c r="D178" s="22" t="s">
        <v>54</v>
      </c>
      <c r="E178" s="24">
        <v>1</v>
      </c>
      <c r="F178" s="25">
        <v>272.39999999999998</v>
      </c>
      <c r="G178" s="25">
        <v>272.39999999999998</v>
      </c>
    </row>
    <row r="179" spans="1:7" ht="15" customHeight="1">
      <c r="A179" s="3"/>
      <c r="B179" s="3"/>
      <c r="C179" s="3"/>
      <c r="D179" s="3"/>
      <c r="E179" s="122" t="s">
        <v>243</v>
      </c>
      <c r="F179" s="122"/>
      <c r="G179" s="26">
        <v>1676.69</v>
      </c>
    </row>
    <row r="180" spans="1:7" ht="15" customHeight="1">
      <c r="A180" s="3"/>
      <c r="B180" s="3"/>
      <c r="C180" s="3"/>
      <c r="D180" s="3"/>
      <c r="E180" s="123" t="s">
        <v>249</v>
      </c>
      <c r="F180" s="123"/>
      <c r="G180" s="8">
        <v>1676.69</v>
      </c>
    </row>
    <row r="181" spans="1:7" ht="9.9" customHeight="1">
      <c r="A181" s="3"/>
      <c r="B181" s="3"/>
      <c r="C181" s="119"/>
      <c r="D181" s="119"/>
      <c r="E181" s="3"/>
      <c r="F181" s="3"/>
      <c r="G181" s="3"/>
    </row>
    <row r="182" spans="1:7" ht="20.100000000000001" customHeight="1">
      <c r="A182" s="120" t="s">
        <v>166</v>
      </c>
      <c r="B182" s="120"/>
      <c r="C182" s="120"/>
      <c r="D182" s="120"/>
      <c r="E182" s="120"/>
      <c r="F182" s="120"/>
      <c r="G182" s="120"/>
    </row>
    <row r="183" spans="1:7" ht="15" customHeight="1">
      <c r="A183" s="121" t="s">
        <v>254</v>
      </c>
      <c r="B183" s="121"/>
      <c r="C183" s="21" t="s">
        <v>21</v>
      </c>
      <c r="D183" s="21" t="s">
        <v>22</v>
      </c>
      <c r="E183" s="21" t="s">
        <v>230</v>
      </c>
      <c r="F183" s="21" t="s">
        <v>231</v>
      </c>
      <c r="G183" s="21" t="s">
        <v>232</v>
      </c>
    </row>
    <row r="184" spans="1:7" ht="15" customHeight="1">
      <c r="A184" s="22" t="s">
        <v>255</v>
      </c>
      <c r="B184" s="23" t="s">
        <v>256</v>
      </c>
      <c r="C184" s="22" t="s">
        <v>32</v>
      </c>
      <c r="D184" s="22" t="s">
        <v>247</v>
      </c>
      <c r="E184" s="24">
        <v>1.2500000000000001E-2</v>
      </c>
      <c r="F184" s="25">
        <v>400.4</v>
      </c>
      <c r="G184" s="25">
        <v>5</v>
      </c>
    </row>
    <row r="185" spans="1:7" ht="15" customHeight="1">
      <c r="A185" s="3"/>
      <c r="B185" s="3"/>
      <c r="C185" s="3"/>
      <c r="D185" s="3"/>
      <c r="E185" s="122" t="s">
        <v>257</v>
      </c>
      <c r="F185" s="122"/>
      <c r="G185" s="26">
        <v>5</v>
      </c>
    </row>
    <row r="186" spans="1:7" ht="15" customHeight="1">
      <c r="A186" s="3"/>
      <c r="B186" s="3"/>
      <c r="C186" s="3"/>
      <c r="D186" s="3"/>
      <c r="E186" s="123" t="s">
        <v>249</v>
      </c>
      <c r="F186" s="123"/>
      <c r="G186" s="8">
        <v>5</v>
      </c>
    </row>
    <row r="187" spans="1:7" ht="9.9" customHeight="1">
      <c r="A187" s="3"/>
      <c r="B187" s="3"/>
      <c r="C187" s="119"/>
      <c r="D187" s="119"/>
      <c r="E187" s="3"/>
      <c r="F187" s="3"/>
      <c r="G187" s="3"/>
    </row>
    <row r="188" spans="1:7" ht="20.100000000000001" customHeight="1">
      <c r="A188" s="67"/>
      <c r="B188" s="67"/>
      <c r="C188" s="67"/>
      <c r="D188" s="67"/>
      <c r="E188" s="67"/>
      <c r="F188" s="67"/>
      <c r="G188" s="67"/>
    </row>
    <row r="189" spans="1:7" ht="15" customHeight="1">
      <c r="A189" s="68"/>
      <c r="B189" s="68"/>
      <c r="C189" s="59"/>
      <c r="D189" s="59"/>
      <c r="E189" s="59"/>
      <c r="F189" s="59"/>
      <c r="G189" s="59"/>
    </row>
    <row r="190" spans="1:7" ht="29.1" customHeight="1">
      <c r="A190" s="60"/>
      <c r="B190" s="61"/>
      <c r="C190" s="60"/>
      <c r="D190" s="60"/>
      <c r="E190" s="62"/>
      <c r="F190" s="63"/>
      <c r="G190" s="63"/>
    </row>
    <row r="191" spans="1:7" ht="29.1" customHeight="1">
      <c r="A191" s="60"/>
      <c r="B191" s="61"/>
      <c r="C191" s="60"/>
      <c r="D191" s="60"/>
      <c r="E191" s="62"/>
      <c r="F191" s="63"/>
      <c r="G191" s="63"/>
    </row>
    <row r="192" spans="1:7" ht="15" customHeight="1">
      <c r="A192" s="64"/>
      <c r="B192" s="64"/>
      <c r="C192" s="64"/>
      <c r="D192" s="64"/>
      <c r="E192" s="69"/>
      <c r="F192" s="69"/>
      <c r="G192" s="65"/>
    </row>
    <row r="193" spans="1:7" ht="15" customHeight="1">
      <c r="A193" s="68"/>
      <c r="B193" s="68"/>
      <c r="C193" s="59"/>
      <c r="D193" s="59"/>
      <c r="E193" s="59"/>
      <c r="F193" s="59"/>
      <c r="G193" s="59"/>
    </row>
    <row r="194" spans="1:7" ht="15" customHeight="1">
      <c r="A194" s="60"/>
      <c r="B194" s="61"/>
      <c r="C194" s="60"/>
      <c r="D194" s="60"/>
      <c r="E194" s="62"/>
      <c r="F194" s="63"/>
      <c r="G194" s="63"/>
    </row>
    <row r="195" spans="1:7" ht="18" customHeight="1">
      <c r="A195" s="64"/>
      <c r="B195" s="64"/>
      <c r="C195" s="64"/>
      <c r="D195" s="64"/>
      <c r="E195" s="69"/>
      <c r="F195" s="69"/>
      <c r="G195" s="65"/>
    </row>
    <row r="196" spans="1:7" ht="15" customHeight="1">
      <c r="A196" s="68"/>
      <c r="B196" s="68"/>
      <c r="C196" s="59"/>
      <c r="D196" s="59"/>
      <c r="E196" s="59"/>
      <c r="F196" s="59"/>
      <c r="G196" s="59"/>
    </row>
    <row r="197" spans="1:7" ht="36.9" customHeight="1">
      <c r="A197" s="60"/>
      <c r="B197" s="61"/>
      <c r="C197" s="60"/>
      <c r="D197" s="60"/>
      <c r="E197" s="62"/>
      <c r="F197" s="63"/>
      <c r="G197" s="63"/>
    </row>
    <row r="198" spans="1:7" ht="15" customHeight="1">
      <c r="A198" s="64"/>
      <c r="B198" s="64"/>
      <c r="C198" s="64"/>
      <c r="D198" s="64"/>
      <c r="E198" s="69"/>
      <c r="F198" s="69"/>
      <c r="G198" s="65"/>
    </row>
    <row r="199" spans="1:7" ht="15" customHeight="1">
      <c r="A199" s="64"/>
      <c r="B199" s="64"/>
      <c r="C199" s="64"/>
      <c r="D199" s="64"/>
      <c r="E199" s="70"/>
      <c r="F199" s="70"/>
      <c r="G199" s="66"/>
    </row>
    <row r="200" spans="1:7" ht="9.9" customHeight="1">
      <c r="A200" s="64"/>
      <c r="B200" s="64"/>
      <c r="C200" s="97"/>
      <c r="D200" s="97"/>
      <c r="E200" s="64"/>
      <c r="F200" s="64"/>
      <c r="G200" s="64"/>
    </row>
    <row r="201" spans="1:7" ht="20.100000000000001" customHeight="1">
      <c r="A201" s="67"/>
      <c r="B201" s="67"/>
      <c r="C201" s="67"/>
      <c r="D201" s="67"/>
      <c r="E201" s="67"/>
      <c r="F201" s="67"/>
      <c r="G201" s="67"/>
    </row>
    <row r="202" spans="1:7" ht="15" customHeight="1">
      <c r="A202" s="68"/>
      <c r="B202" s="68"/>
      <c r="C202" s="59"/>
      <c r="D202" s="59"/>
      <c r="E202" s="59"/>
      <c r="F202" s="59"/>
      <c r="G202" s="59"/>
    </row>
    <row r="203" spans="1:7" ht="15" customHeight="1">
      <c r="A203" s="60"/>
      <c r="B203" s="61"/>
      <c r="C203" s="60"/>
      <c r="D203" s="60"/>
      <c r="E203" s="62"/>
      <c r="F203" s="63"/>
      <c r="G203" s="63"/>
    </row>
    <row r="204" spans="1:7" ht="15" customHeight="1">
      <c r="A204" s="64"/>
      <c r="B204" s="64"/>
      <c r="C204" s="64"/>
      <c r="D204" s="64"/>
      <c r="E204" s="69"/>
      <c r="F204" s="69"/>
      <c r="G204" s="65"/>
    </row>
    <row r="205" spans="1:7" ht="15" customHeight="1">
      <c r="A205" s="64"/>
      <c r="B205" s="64"/>
      <c r="C205" s="64"/>
      <c r="D205" s="64"/>
      <c r="E205" s="70"/>
      <c r="F205" s="70"/>
      <c r="G205" s="66"/>
    </row>
    <row r="206" spans="1:7" ht="20.100000000000001" customHeight="1">
      <c r="A206" s="120" t="s">
        <v>170</v>
      </c>
      <c r="B206" s="120"/>
      <c r="C206" s="120"/>
      <c r="D206" s="120"/>
      <c r="E206" s="120"/>
      <c r="F206" s="120"/>
      <c r="G206" s="120"/>
    </row>
    <row r="207" spans="1:7" ht="15" customHeight="1">
      <c r="A207" s="121" t="s">
        <v>254</v>
      </c>
      <c r="B207" s="121"/>
      <c r="C207" s="21" t="s">
        <v>21</v>
      </c>
      <c r="D207" s="21" t="s">
        <v>22</v>
      </c>
      <c r="E207" s="21" t="s">
        <v>230</v>
      </c>
      <c r="F207" s="21" t="s">
        <v>231</v>
      </c>
      <c r="G207" s="21" t="s">
        <v>232</v>
      </c>
    </row>
    <row r="208" spans="1:7" ht="36.9" customHeight="1">
      <c r="A208" s="22" t="s">
        <v>461</v>
      </c>
      <c r="B208" s="23" t="s">
        <v>462</v>
      </c>
      <c r="C208" s="22" t="s">
        <v>37</v>
      </c>
      <c r="D208" s="22" t="s">
        <v>455</v>
      </c>
      <c r="E208" s="24">
        <v>0.03</v>
      </c>
      <c r="F208" s="25">
        <v>79.599999999999994</v>
      </c>
      <c r="G208" s="25">
        <v>2.39</v>
      </c>
    </row>
    <row r="209" spans="1:7" ht="36.9" customHeight="1">
      <c r="A209" s="22" t="s">
        <v>463</v>
      </c>
      <c r="B209" s="23" t="s">
        <v>464</v>
      </c>
      <c r="C209" s="22" t="s">
        <v>37</v>
      </c>
      <c r="D209" s="22" t="s">
        <v>456</v>
      </c>
      <c r="E209" s="24">
        <v>4.0000000000000001E-3</v>
      </c>
      <c r="F209" s="25">
        <v>340.21</v>
      </c>
      <c r="G209" s="25">
        <v>1.36</v>
      </c>
    </row>
    <row r="210" spans="1:7" ht="29.1" customHeight="1">
      <c r="A210" s="22" t="s">
        <v>465</v>
      </c>
      <c r="B210" s="23" t="s">
        <v>466</v>
      </c>
      <c r="C210" s="22" t="s">
        <v>37</v>
      </c>
      <c r="D210" s="22" t="s">
        <v>455</v>
      </c>
      <c r="E210" s="24">
        <v>2.7E-2</v>
      </c>
      <c r="F210" s="25">
        <v>95.36</v>
      </c>
      <c r="G210" s="25">
        <v>2.57</v>
      </c>
    </row>
    <row r="211" spans="1:7" ht="29.1" customHeight="1">
      <c r="A211" s="22" t="s">
        <v>467</v>
      </c>
      <c r="B211" s="23" t="s">
        <v>468</v>
      </c>
      <c r="C211" s="22" t="s">
        <v>37</v>
      </c>
      <c r="D211" s="22" t="s">
        <v>456</v>
      </c>
      <c r="E211" s="24">
        <v>6.0000000000000001E-3</v>
      </c>
      <c r="F211" s="25">
        <v>263.95</v>
      </c>
      <c r="G211" s="25">
        <v>1.58</v>
      </c>
    </row>
    <row r="212" spans="1:7" ht="36.9" customHeight="1">
      <c r="A212" s="22" t="s">
        <v>469</v>
      </c>
      <c r="B212" s="23" t="s">
        <v>470</v>
      </c>
      <c r="C212" s="22" t="s">
        <v>37</v>
      </c>
      <c r="D212" s="22" t="s">
        <v>455</v>
      </c>
      <c r="E212" s="24">
        <v>2.3E-2</v>
      </c>
      <c r="F212" s="25">
        <v>68.22</v>
      </c>
      <c r="G212" s="25">
        <v>1.57</v>
      </c>
    </row>
    <row r="213" spans="1:7" ht="36.9" customHeight="1">
      <c r="A213" s="22" t="s">
        <v>471</v>
      </c>
      <c r="B213" s="23" t="s">
        <v>472</v>
      </c>
      <c r="C213" s="22" t="s">
        <v>37</v>
      </c>
      <c r="D213" s="22" t="s">
        <v>456</v>
      </c>
      <c r="E213" s="24">
        <v>0.01</v>
      </c>
      <c r="F213" s="25">
        <v>170.83</v>
      </c>
      <c r="G213" s="25">
        <v>1.71</v>
      </c>
    </row>
    <row r="214" spans="1:7" ht="15" customHeight="1">
      <c r="A214" s="3"/>
      <c r="B214" s="3"/>
      <c r="C214" s="3"/>
      <c r="D214" s="3"/>
      <c r="E214" s="122" t="s">
        <v>257</v>
      </c>
      <c r="F214" s="122"/>
      <c r="G214" s="26">
        <v>11.18</v>
      </c>
    </row>
    <row r="215" spans="1:7" ht="15" customHeight="1">
      <c r="A215" s="121" t="s">
        <v>457</v>
      </c>
      <c r="B215" s="121"/>
      <c r="C215" s="21" t="s">
        <v>21</v>
      </c>
      <c r="D215" s="21" t="s">
        <v>22</v>
      </c>
      <c r="E215" s="21" t="s">
        <v>230</v>
      </c>
      <c r="F215" s="21" t="s">
        <v>231</v>
      </c>
      <c r="G215" s="21" t="s">
        <v>232</v>
      </c>
    </row>
    <row r="216" spans="1:7" ht="15" customHeight="1">
      <c r="A216" s="22" t="s">
        <v>458</v>
      </c>
      <c r="B216" s="23" t="s">
        <v>459</v>
      </c>
      <c r="C216" s="22" t="s">
        <v>37</v>
      </c>
      <c r="D216" s="22" t="s">
        <v>247</v>
      </c>
      <c r="E216" s="24">
        <v>3.3000000000000002E-2</v>
      </c>
      <c r="F216" s="25">
        <v>20.46</v>
      </c>
      <c r="G216" s="25">
        <v>0.68</v>
      </c>
    </row>
    <row r="217" spans="1:7" ht="18" customHeight="1">
      <c r="A217" s="3"/>
      <c r="B217" s="3"/>
      <c r="C217" s="3"/>
      <c r="D217" s="3"/>
      <c r="E217" s="122" t="s">
        <v>460</v>
      </c>
      <c r="F217" s="122"/>
      <c r="G217" s="26">
        <v>0.68</v>
      </c>
    </row>
    <row r="218" spans="1:7" ht="15" customHeight="1">
      <c r="A218" s="3"/>
      <c r="B218" s="3"/>
      <c r="C218" s="3"/>
      <c r="D218" s="3"/>
      <c r="E218" s="123" t="s">
        <v>249</v>
      </c>
      <c r="F218" s="123"/>
      <c r="G218" s="8">
        <v>11.82</v>
      </c>
    </row>
    <row r="219" spans="1:7" ht="9.9" customHeight="1">
      <c r="A219" s="3"/>
      <c r="B219" s="3"/>
      <c r="C219" s="119"/>
      <c r="D219" s="119"/>
      <c r="E219" s="3"/>
      <c r="F219" s="3"/>
      <c r="G219" s="3"/>
    </row>
    <row r="220" spans="1:7">
      <c r="A220" s="53"/>
      <c r="B220" s="53"/>
      <c r="C220" s="76"/>
      <c r="D220" s="76"/>
      <c r="E220" s="53"/>
      <c r="F220" s="53"/>
      <c r="G220" s="53"/>
    </row>
    <row r="221" spans="1:7">
      <c r="A221" s="53"/>
      <c r="B221" s="53"/>
      <c r="C221" s="76"/>
      <c r="D221" s="76"/>
      <c r="E221" s="53"/>
      <c r="F221" s="53"/>
      <c r="G221" s="53"/>
    </row>
    <row r="222" spans="1:7">
      <c r="A222" s="53"/>
      <c r="B222" s="53"/>
      <c r="C222" s="76"/>
      <c r="D222" s="76"/>
      <c r="E222" s="53"/>
      <c r="F222" s="53"/>
      <c r="G222" s="53"/>
    </row>
    <row r="223" spans="1:7">
      <c r="A223" s="53"/>
      <c r="B223" s="53"/>
      <c r="C223" s="76"/>
      <c r="D223" s="76"/>
      <c r="E223" s="53"/>
      <c r="F223" s="53"/>
      <c r="G223" s="53"/>
    </row>
    <row r="224" spans="1:7">
      <c r="A224" s="53"/>
      <c r="B224" s="53"/>
      <c r="C224" s="76"/>
      <c r="D224" s="76"/>
      <c r="E224" s="53"/>
      <c r="F224" s="53"/>
      <c r="G224" s="53"/>
    </row>
    <row r="225" spans="1:7">
      <c r="A225" s="53"/>
      <c r="B225" s="53"/>
      <c r="C225" s="76"/>
      <c r="D225" s="76"/>
      <c r="E225" s="53"/>
      <c r="F225" s="53"/>
      <c r="G225" s="53"/>
    </row>
    <row r="226" spans="1:7">
      <c r="A226" s="53"/>
      <c r="B226" s="53"/>
      <c r="C226" s="76"/>
      <c r="D226" s="76"/>
      <c r="E226" s="53"/>
      <c r="F226" s="53"/>
      <c r="G226" s="53"/>
    </row>
    <row r="227" spans="1:7">
      <c r="A227" s="53"/>
      <c r="B227" s="53"/>
      <c r="C227" s="76"/>
      <c r="D227" s="76"/>
      <c r="E227" s="53"/>
      <c r="F227" s="53"/>
      <c r="G227" s="53"/>
    </row>
    <row r="228" spans="1:7">
      <c r="A228" s="53"/>
      <c r="B228" s="53"/>
      <c r="C228" s="76"/>
      <c r="D228" s="76"/>
      <c r="E228" s="53"/>
      <c r="F228" s="53"/>
      <c r="G228" s="53"/>
    </row>
    <row r="229" spans="1:7">
      <c r="A229" s="53"/>
      <c r="B229" s="53"/>
      <c r="C229" s="76"/>
      <c r="D229" s="76"/>
      <c r="E229" s="53"/>
      <c r="F229" s="53"/>
      <c r="G229" s="53"/>
    </row>
    <row r="230" spans="1:7">
      <c r="A230" s="53"/>
      <c r="B230" s="53"/>
      <c r="C230" s="76"/>
      <c r="D230" s="76"/>
      <c r="E230" s="53"/>
      <c r="F230" s="53"/>
      <c r="G230" s="53"/>
    </row>
    <row r="231" spans="1:7">
      <c r="A231" s="53"/>
      <c r="B231" s="53"/>
      <c r="C231" s="76"/>
      <c r="D231" s="76"/>
      <c r="E231" s="53"/>
      <c r="F231" s="53"/>
      <c r="G231" s="53"/>
    </row>
    <row r="232" spans="1:7">
      <c r="A232" s="53"/>
      <c r="B232" s="53"/>
      <c r="C232" s="76"/>
      <c r="D232" s="76"/>
      <c r="E232" s="53"/>
      <c r="F232" s="53"/>
      <c r="G232" s="53"/>
    </row>
    <row r="233" spans="1:7">
      <c r="A233" s="53"/>
      <c r="B233" s="53"/>
      <c r="C233" s="76"/>
      <c r="D233" s="76"/>
      <c r="E233" s="53"/>
      <c r="F233" s="53"/>
      <c r="G233" s="53"/>
    </row>
    <row r="234" spans="1:7">
      <c r="A234" s="53"/>
      <c r="B234" s="53"/>
      <c r="C234" s="76"/>
      <c r="D234" s="76"/>
      <c r="E234" s="53"/>
      <c r="F234" s="53"/>
      <c r="G234" s="53"/>
    </row>
    <row r="235" spans="1:7">
      <c r="A235" s="53"/>
      <c r="B235" s="53"/>
      <c r="C235" s="76"/>
      <c r="D235" s="76"/>
      <c r="E235" s="53"/>
      <c r="F235" s="53"/>
      <c r="G235" s="53"/>
    </row>
    <row r="236" spans="1:7">
      <c r="A236" s="53"/>
      <c r="B236" s="53"/>
      <c r="C236" s="76"/>
      <c r="D236" s="76"/>
      <c r="E236" s="53"/>
      <c r="F236" s="53"/>
      <c r="G236" s="53"/>
    </row>
    <row r="237" spans="1:7">
      <c r="A237" s="53"/>
      <c r="B237" s="53"/>
      <c r="C237" s="76"/>
      <c r="D237" s="76"/>
      <c r="E237" s="53"/>
      <c r="F237" s="53"/>
      <c r="G237" s="53"/>
    </row>
    <row r="238" spans="1:7">
      <c r="A238" s="53"/>
      <c r="B238" s="53"/>
      <c r="C238" s="76"/>
      <c r="D238" s="76"/>
      <c r="E238" s="53"/>
      <c r="F238" s="53"/>
      <c r="G238" s="53"/>
    </row>
    <row r="239" spans="1:7">
      <c r="A239" s="53"/>
      <c r="B239" s="53"/>
      <c r="C239" s="76"/>
      <c r="D239" s="76"/>
      <c r="E239" s="53"/>
      <c r="F239" s="53"/>
      <c r="G239" s="53"/>
    </row>
    <row r="240" spans="1:7">
      <c r="A240" s="53"/>
      <c r="B240" s="53"/>
      <c r="C240" s="76"/>
      <c r="D240" s="76"/>
      <c r="E240" s="53"/>
      <c r="F240" s="53"/>
      <c r="G240" s="53"/>
    </row>
    <row r="241" spans="1:7">
      <c r="A241" s="53"/>
      <c r="B241" s="53"/>
      <c r="C241" s="76"/>
      <c r="D241" s="76"/>
      <c r="E241" s="53"/>
      <c r="F241" s="53"/>
      <c r="G241" s="53"/>
    </row>
    <row r="242" spans="1:7">
      <c r="A242" s="53"/>
      <c r="B242" s="53"/>
      <c r="C242" s="76"/>
      <c r="D242" s="76"/>
      <c r="E242" s="53"/>
      <c r="F242" s="53"/>
      <c r="G242" s="53"/>
    </row>
    <row r="243" spans="1:7">
      <c r="A243" s="53"/>
      <c r="B243" s="53"/>
      <c r="C243" s="76"/>
      <c r="D243" s="76"/>
      <c r="E243" s="53"/>
      <c r="F243" s="53"/>
      <c r="G243" s="53"/>
    </row>
    <row r="244" spans="1:7">
      <c r="A244" s="53"/>
      <c r="B244" s="53"/>
      <c r="C244" s="76"/>
      <c r="D244" s="76"/>
      <c r="E244" s="53"/>
      <c r="F244" s="53"/>
      <c r="G244" s="53"/>
    </row>
    <row r="245" spans="1:7">
      <c r="A245" s="53"/>
      <c r="B245" s="53"/>
      <c r="C245" s="76"/>
      <c r="D245" s="76"/>
      <c r="E245" s="53"/>
      <c r="F245" s="53"/>
      <c r="G245" s="53"/>
    </row>
    <row r="246" spans="1:7">
      <c r="A246" s="53"/>
      <c r="B246" s="53"/>
      <c r="C246" s="76"/>
      <c r="D246" s="76"/>
      <c r="E246" s="53"/>
      <c r="F246" s="53"/>
      <c r="G246" s="53"/>
    </row>
    <row r="247" spans="1:7">
      <c r="A247" s="53"/>
      <c r="B247" s="53"/>
      <c r="C247" s="76"/>
      <c r="D247" s="76"/>
      <c r="E247" s="53"/>
      <c r="F247" s="53"/>
      <c r="G247" s="53"/>
    </row>
    <row r="248" spans="1:7" ht="20.100000000000001" customHeight="1">
      <c r="A248" s="120" t="s">
        <v>171</v>
      </c>
      <c r="B248" s="120"/>
      <c r="C248" s="120"/>
      <c r="D248" s="120"/>
      <c r="E248" s="120"/>
      <c r="F248" s="120"/>
      <c r="G248" s="120"/>
    </row>
    <row r="249" spans="1:7" ht="15" customHeight="1">
      <c r="A249" s="121" t="s">
        <v>229</v>
      </c>
      <c r="B249" s="121"/>
      <c r="C249" s="21" t="s">
        <v>21</v>
      </c>
      <c r="D249" s="21" t="s">
        <v>22</v>
      </c>
      <c r="E249" s="21" t="s">
        <v>230</v>
      </c>
      <c r="F249" s="21" t="s">
        <v>231</v>
      </c>
      <c r="G249" s="21" t="s">
        <v>232</v>
      </c>
    </row>
    <row r="250" spans="1:7" ht="20.100000000000001" customHeight="1">
      <c r="A250" s="22" t="s">
        <v>473</v>
      </c>
      <c r="B250" s="23" t="s">
        <v>474</v>
      </c>
      <c r="C250" s="22" t="s">
        <v>32</v>
      </c>
      <c r="D250" s="22" t="s">
        <v>38</v>
      </c>
      <c r="E250" s="24">
        <v>2</v>
      </c>
      <c r="F250" s="25">
        <v>357.61</v>
      </c>
      <c r="G250" s="25">
        <v>715.22</v>
      </c>
    </row>
    <row r="251" spans="1:7" ht="15" customHeight="1">
      <c r="A251" s="3"/>
      <c r="B251" s="3"/>
      <c r="C251" s="3"/>
      <c r="D251" s="3"/>
      <c r="E251" s="122" t="s">
        <v>243</v>
      </c>
      <c r="F251" s="122"/>
      <c r="G251" s="26">
        <v>715.22</v>
      </c>
    </row>
    <row r="252" spans="1:7" ht="15" customHeight="1">
      <c r="A252" s="121" t="s">
        <v>244</v>
      </c>
      <c r="B252" s="121"/>
      <c r="C252" s="21" t="s">
        <v>21</v>
      </c>
      <c r="D252" s="21" t="s">
        <v>22</v>
      </c>
      <c r="E252" s="21" t="s">
        <v>230</v>
      </c>
      <c r="F252" s="21" t="s">
        <v>231</v>
      </c>
      <c r="G252" s="21" t="s">
        <v>232</v>
      </c>
    </row>
    <row r="253" spans="1:7" ht="15" customHeight="1">
      <c r="A253" s="22" t="s">
        <v>433</v>
      </c>
      <c r="B253" s="23" t="s">
        <v>434</v>
      </c>
      <c r="C253" s="22" t="s">
        <v>32</v>
      </c>
      <c r="D253" s="22" t="s">
        <v>247</v>
      </c>
      <c r="E253" s="24">
        <v>0.2</v>
      </c>
      <c r="F253" s="25">
        <v>26.86</v>
      </c>
      <c r="G253" s="25">
        <v>5.37</v>
      </c>
    </row>
    <row r="254" spans="1:7" ht="15" customHeight="1">
      <c r="A254" s="22" t="s">
        <v>245</v>
      </c>
      <c r="B254" s="23" t="s">
        <v>246</v>
      </c>
      <c r="C254" s="22" t="s">
        <v>32</v>
      </c>
      <c r="D254" s="22" t="s">
        <v>247</v>
      </c>
      <c r="E254" s="24">
        <v>0.8</v>
      </c>
      <c r="F254" s="25">
        <v>20.260000000000002</v>
      </c>
      <c r="G254" s="25">
        <v>16.21</v>
      </c>
    </row>
    <row r="255" spans="1:7" ht="15" customHeight="1">
      <c r="A255" s="3"/>
      <c r="B255" s="3"/>
      <c r="C255" s="3"/>
      <c r="D255" s="3"/>
      <c r="E255" s="122" t="s">
        <v>248</v>
      </c>
      <c r="F255" s="122"/>
      <c r="G255" s="26">
        <v>21.58</v>
      </c>
    </row>
    <row r="256" spans="1:7" ht="15" customHeight="1">
      <c r="A256" s="121" t="s">
        <v>250</v>
      </c>
      <c r="B256" s="121"/>
      <c r="C256" s="21" t="s">
        <v>21</v>
      </c>
      <c r="D256" s="21" t="s">
        <v>22</v>
      </c>
      <c r="E256" s="21" t="s">
        <v>230</v>
      </c>
      <c r="F256" s="21" t="s">
        <v>231</v>
      </c>
      <c r="G256" s="21" t="s">
        <v>232</v>
      </c>
    </row>
    <row r="257" spans="1:7" ht="20.100000000000001" customHeight="1">
      <c r="A257" s="22" t="s">
        <v>475</v>
      </c>
      <c r="B257" s="23" t="s">
        <v>476</v>
      </c>
      <c r="C257" s="22" t="s">
        <v>32</v>
      </c>
      <c r="D257" s="22" t="s">
        <v>64</v>
      </c>
      <c r="E257" s="24">
        <v>0.77200000000000002</v>
      </c>
      <c r="F257" s="25">
        <v>469.03</v>
      </c>
      <c r="G257" s="25">
        <v>362.09</v>
      </c>
    </row>
    <row r="258" spans="1:7" ht="20.100000000000001" customHeight="1">
      <c r="A258" s="22" t="s">
        <v>477</v>
      </c>
      <c r="B258" s="23" t="s">
        <v>478</v>
      </c>
      <c r="C258" s="22" t="s">
        <v>32</v>
      </c>
      <c r="D258" s="22" t="s">
        <v>64</v>
      </c>
      <c r="E258" s="24">
        <v>0.06</v>
      </c>
      <c r="F258" s="25">
        <v>472.63</v>
      </c>
      <c r="G258" s="25">
        <v>28.36</v>
      </c>
    </row>
    <row r="259" spans="1:7" ht="20.100000000000001" customHeight="1">
      <c r="A259" s="22" t="s">
        <v>479</v>
      </c>
      <c r="B259" s="23" t="s">
        <v>480</v>
      </c>
      <c r="C259" s="22" t="s">
        <v>32</v>
      </c>
      <c r="D259" s="22" t="s">
        <v>33</v>
      </c>
      <c r="E259" s="24">
        <v>0.9</v>
      </c>
      <c r="F259" s="25">
        <v>75.23</v>
      </c>
      <c r="G259" s="25">
        <v>67.709999999999994</v>
      </c>
    </row>
    <row r="260" spans="1:7" ht="15" customHeight="1">
      <c r="A260" s="3"/>
      <c r="B260" s="3"/>
      <c r="C260" s="3"/>
      <c r="D260" s="3"/>
      <c r="E260" s="122" t="s">
        <v>253</v>
      </c>
      <c r="F260" s="122"/>
      <c r="G260" s="26">
        <v>458.16</v>
      </c>
    </row>
    <row r="261" spans="1:7" ht="15" customHeight="1">
      <c r="A261" s="3"/>
      <c r="B261" s="3"/>
      <c r="C261" s="3"/>
      <c r="D261" s="3"/>
      <c r="E261" s="123" t="s">
        <v>249</v>
      </c>
      <c r="F261" s="123"/>
      <c r="G261" s="8">
        <v>1194.96</v>
      </c>
    </row>
    <row r="262" spans="1:7" ht="9.9" customHeight="1">
      <c r="A262" s="3"/>
      <c r="B262" s="3"/>
      <c r="C262" s="119"/>
      <c r="D262" s="119"/>
      <c r="E262" s="3"/>
      <c r="F262" s="3"/>
      <c r="G262" s="3"/>
    </row>
    <row r="263" spans="1:7" ht="20.100000000000001" customHeight="1">
      <c r="A263" s="120" t="s">
        <v>174</v>
      </c>
      <c r="B263" s="120"/>
      <c r="C263" s="120"/>
      <c r="D263" s="120"/>
      <c r="E263" s="120"/>
      <c r="F263" s="120"/>
      <c r="G263" s="120"/>
    </row>
    <row r="264" spans="1:7" ht="15" customHeight="1">
      <c r="A264" s="121" t="s">
        <v>250</v>
      </c>
      <c r="B264" s="121"/>
      <c r="C264" s="21" t="s">
        <v>21</v>
      </c>
      <c r="D264" s="21" t="s">
        <v>22</v>
      </c>
      <c r="E264" s="21" t="s">
        <v>230</v>
      </c>
      <c r="F264" s="21" t="s">
        <v>231</v>
      </c>
      <c r="G264" s="21" t="s">
        <v>232</v>
      </c>
    </row>
    <row r="265" spans="1:7" ht="20.100000000000001" customHeight="1">
      <c r="A265" s="22" t="s">
        <v>481</v>
      </c>
      <c r="B265" s="23" t="s">
        <v>482</v>
      </c>
      <c r="C265" s="22" t="s">
        <v>37</v>
      </c>
      <c r="D265" s="22" t="s">
        <v>242</v>
      </c>
      <c r="E265" s="24">
        <v>9.5027000000000008</v>
      </c>
      <c r="F265" s="25">
        <v>12.44</v>
      </c>
      <c r="G265" s="25">
        <v>118.21</v>
      </c>
    </row>
    <row r="266" spans="1:7" ht="20.100000000000001" customHeight="1">
      <c r="A266" s="22" t="s">
        <v>483</v>
      </c>
      <c r="B266" s="23" t="s">
        <v>484</v>
      </c>
      <c r="C266" s="22" t="s">
        <v>37</v>
      </c>
      <c r="D266" s="22" t="s">
        <v>242</v>
      </c>
      <c r="E266" s="24">
        <v>35.5458</v>
      </c>
      <c r="F266" s="25">
        <v>10.45</v>
      </c>
      <c r="G266" s="25">
        <v>371.45</v>
      </c>
    </row>
    <row r="267" spans="1:7" ht="20.100000000000001" customHeight="1">
      <c r="A267" s="22" t="s">
        <v>485</v>
      </c>
      <c r="B267" s="23" t="s">
        <v>486</v>
      </c>
      <c r="C267" s="22" t="s">
        <v>37</v>
      </c>
      <c r="D267" s="22" t="s">
        <v>242</v>
      </c>
      <c r="E267" s="24">
        <v>70.436999999999998</v>
      </c>
      <c r="F267" s="25">
        <v>15.01</v>
      </c>
      <c r="G267" s="25">
        <v>1057.26</v>
      </c>
    </row>
    <row r="268" spans="1:7" ht="20.100000000000001" customHeight="1">
      <c r="A268" s="22" t="s">
        <v>487</v>
      </c>
      <c r="B268" s="23" t="s">
        <v>488</v>
      </c>
      <c r="C268" s="22" t="s">
        <v>37</v>
      </c>
      <c r="D268" s="22" t="s">
        <v>242</v>
      </c>
      <c r="E268" s="24">
        <v>7.1349999999999998</v>
      </c>
      <c r="F268" s="25">
        <v>13.99</v>
      </c>
      <c r="G268" s="25">
        <v>99.82</v>
      </c>
    </row>
    <row r="269" spans="1:7" ht="20.100000000000001" customHeight="1">
      <c r="A269" s="22" t="s">
        <v>489</v>
      </c>
      <c r="B269" s="23" t="s">
        <v>490</v>
      </c>
      <c r="C269" s="22" t="s">
        <v>37</v>
      </c>
      <c r="D269" s="22" t="s">
        <v>242</v>
      </c>
      <c r="E269" s="24">
        <v>19.0076</v>
      </c>
      <c r="F269" s="25">
        <v>14.1</v>
      </c>
      <c r="G269" s="25">
        <v>268.01</v>
      </c>
    </row>
    <row r="270" spans="1:7" ht="29.1" customHeight="1">
      <c r="A270" s="22" t="s">
        <v>491</v>
      </c>
      <c r="B270" s="23" t="s">
        <v>492</v>
      </c>
      <c r="C270" s="22" t="s">
        <v>37</v>
      </c>
      <c r="D270" s="22" t="s">
        <v>64</v>
      </c>
      <c r="E270" s="24">
        <v>1.9558</v>
      </c>
      <c r="F270" s="25">
        <v>619.79</v>
      </c>
      <c r="G270" s="25">
        <v>1212.19</v>
      </c>
    </row>
    <row r="271" spans="1:7" ht="29.1" customHeight="1">
      <c r="A271" s="22" t="s">
        <v>493</v>
      </c>
      <c r="B271" s="23" t="s">
        <v>494</v>
      </c>
      <c r="C271" s="22" t="s">
        <v>37</v>
      </c>
      <c r="D271" s="22" t="s">
        <v>33</v>
      </c>
      <c r="E271" s="24">
        <v>10.721399999999999</v>
      </c>
      <c r="F271" s="25">
        <v>103.55</v>
      </c>
      <c r="G271" s="25">
        <v>1110.2</v>
      </c>
    </row>
    <row r="272" spans="1:7" ht="20.100000000000001" customHeight="1">
      <c r="A272" s="22" t="s">
        <v>495</v>
      </c>
      <c r="B272" s="23" t="s">
        <v>496</v>
      </c>
      <c r="C272" s="22" t="s">
        <v>37</v>
      </c>
      <c r="D272" s="22" t="s">
        <v>64</v>
      </c>
      <c r="E272" s="24">
        <v>0.46800000000000003</v>
      </c>
      <c r="F272" s="25">
        <v>654.89</v>
      </c>
      <c r="G272" s="25">
        <v>306.49</v>
      </c>
    </row>
    <row r="273" spans="1:7" ht="15" customHeight="1">
      <c r="A273" s="3"/>
      <c r="B273" s="3"/>
      <c r="C273" s="3"/>
      <c r="D273" s="3"/>
      <c r="E273" s="122" t="s">
        <v>253</v>
      </c>
      <c r="F273" s="122"/>
      <c r="G273" s="26">
        <v>4543.63</v>
      </c>
    </row>
    <row r="274" spans="1:7" ht="15" customHeight="1">
      <c r="A274" s="3"/>
      <c r="B274" s="3"/>
      <c r="C274" s="3"/>
      <c r="D274" s="3"/>
      <c r="E274" s="123" t="s">
        <v>249</v>
      </c>
      <c r="F274" s="123"/>
      <c r="G274" s="8">
        <v>4543.58</v>
      </c>
    </row>
    <row r="275" spans="1:7" ht="9.9" customHeight="1">
      <c r="A275" s="3"/>
      <c r="B275" s="3"/>
      <c r="C275" s="119"/>
      <c r="D275" s="119"/>
      <c r="E275" s="3"/>
      <c r="F275" s="3"/>
      <c r="G275" s="3"/>
    </row>
    <row r="276" spans="1:7" ht="20.100000000000001" customHeight="1">
      <c r="A276" s="120" t="s">
        <v>175</v>
      </c>
      <c r="B276" s="120"/>
      <c r="C276" s="120"/>
      <c r="D276" s="120"/>
      <c r="E276" s="120"/>
      <c r="F276" s="120"/>
      <c r="G276" s="120"/>
    </row>
    <row r="277" spans="1:7" ht="15" customHeight="1">
      <c r="A277" s="121" t="s">
        <v>497</v>
      </c>
      <c r="B277" s="121"/>
      <c r="C277" s="21" t="s">
        <v>21</v>
      </c>
      <c r="D277" s="21" t="s">
        <v>22</v>
      </c>
      <c r="E277" s="21" t="s">
        <v>230</v>
      </c>
      <c r="F277" s="21" t="s">
        <v>231</v>
      </c>
      <c r="G277" s="21" t="s">
        <v>232</v>
      </c>
    </row>
    <row r="278" spans="1:7" ht="15" customHeight="1">
      <c r="A278" s="22" t="s">
        <v>498</v>
      </c>
      <c r="B278" s="23" t="s">
        <v>499</v>
      </c>
      <c r="C278" s="22" t="s">
        <v>32</v>
      </c>
      <c r="D278" s="22" t="s">
        <v>247</v>
      </c>
      <c r="E278" s="24">
        <v>0.05</v>
      </c>
      <c r="F278" s="25">
        <v>32.75</v>
      </c>
      <c r="G278" s="25">
        <v>1.64</v>
      </c>
    </row>
    <row r="279" spans="1:7" ht="15" customHeight="1">
      <c r="A279" s="22" t="s">
        <v>500</v>
      </c>
      <c r="B279" s="23" t="s">
        <v>501</v>
      </c>
      <c r="C279" s="22" t="s">
        <v>32</v>
      </c>
      <c r="D279" s="22" t="s">
        <v>247</v>
      </c>
      <c r="E279" s="24">
        <v>0.01</v>
      </c>
      <c r="F279" s="25">
        <v>32.75</v>
      </c>
      <c r="G279" s="25">
        <v>0.33</v>
      </c>
    </row>
    <row r="280" spans="1:7" ht="18" customHeight="1">
      <c r="A280" s="3"/>
      <c r="B280" s="3"/>
      <c r="C280" s="3"/>
      <c r="D280" s="3"/>
      <c r="E280" s="122" t="s">
        <v>502</v>
      </c>
      <c r="F280" s="122"/>
      <c r="G280" s="26">
        <v>1.97</v>
      </c>
    </row>
    <row r="281" spans="1:7" ht="15" customHeight="1">
      <c r="A281" s="121" t="s">
        <v>244</v>
      </c>
      <c r="B281" s="121"/>
      <c r="C281" s="21" t="s">
        <v>21</v>
      </c>
      <c r="D281" s="21" t="s">
        <v>22</v>
      </c>
      <c r="E281" s="21" t="s">
        <v>230</v>
      </c>
      <c r="F281" s="21" t="s">
        <v>231</v>
      </c>
      <c r="G281" s="21" t="s">
        <v>232</v>
      </c>
    </row>
    <row r="282" spans="1:7" ht="15" customHeight="1">
      <c r="A282" s="22" t="s">
        <v>245</v>
      </c>
      <c r="B282" s="23" t="s">
        <v>246</v>
      </c>
      <c r="C282" s="22" t="s">
        <v>32</v>
      </c>
      <c r="D282" s="22" t="s">
        <v>247</v>
      </c>
      <c r="E282" s="24">
        <v>1</v>
      </c>
      <c r="F282" s="25">
        <v>20.260000000000002</v>
      </c>
      <c r="G282" s="25">
        <v>20.260000000000002</v>
      </c>
    </row>
    <row r="283" spans="1:7" ht="15" customHeight="1">
      <c r="A283" s="3"/>
      <c r="B283" s="3"/>
      <c r="C283" s="3"/>
      <c r="D283" s="3"/>
      <c r="E283" s="122" t="s">
        <v>248</v>
      </c>
      <c r="F283" s="122"/>
      <c r="G283" s="26">
        <v>20.260000000000002</v>
      </c>
    </row>
    <row r="284" spans="1:7" ht="15" customHeight="1">
      <c r="A284" s="3"/>
      <c r="B284" s="3"/>
      <c r="C284" s="3"/>
      <c r="D284" s="3"/>
      <c r="E284" s="123" t="s">
        <v>249</v>
      </c>
      <c r="F284" s="123"/>
      <c r="G284" s="8">
        <v>22.23</v>
      </c>
    </row>
    <row r="285" spans="1:7" ht="9.9" customHeight="1">
      <c r="A285" s="3"/>
      <c r="B285" s="3"/>
      <c r="C285" s="119"/>
      <c r="D285" s="119"/>
      <c r="E285" s="3"/>
      <c r="F285" s="3"/>
      <c r="G285" s="3"/>
    </row>
    <row r="286" spans="1:7" ht="20.100000000000001" customHeight="1">
      <c r="A286" s="67"/>
      <c r="B286" s="67"/>
      <c r="C286" s="67"/>
      <c r="D286" s="67"/>
      <c r="E286" s="67"/>
      <c r="F286" s="67"/>
      <c r="G286" s="67"/>
    </row>
    <row r="287" spans="1:7" ht="15" customHeight="1">
      <c r="A287" s="68"/>
      <c r="B287" s="68"/>
      <c r="C287" s="78"/>
      <c r="D287" s="78"/>
      <c r="E287" s="78"/>
      <c r="F287" s="78"/>
      <c r="G287" s="78"/>
    </row>
    <row r="288" spans="1:7" ht="15" customHeight="1">
      <c r="A288" s="79"/>
      <c r="B288" s="79"/>
      <c r="C288" s="79"/>
      <c r="D288" s="79"/>
      <c r="E288" s="80"/>
      <c r="F288" s="81"/>
      <c r="G288" s="81"/>
    </row>
    <row r="289" spans="1:7" ht="15" customHeight="1">
      <c r="A289" s="79"/>
      <c r="B289" s="79"/>
      <c r="C289" s="79"/>
      <c r="D289" s="79"/>
      <c r="E289" s="80"/>
      <c r="F289" s="81"/>
      <c r="G289" s="81"/>
    </row>
    <row r="290" spans="1:7" ht="15" customHeight="1">
      <c r="A290" s="79"/>
      <c r="B290" s="79"/>
      <c r="C290" s="79"/>
      <c r="D290" s="79"/>
      <c r="E290" s="80"/>
      <c r="F290" s="81"/>
      <c r="G290" s="81"/>
    </row>
    <row r="291" spans="1:7" ht="15" customHeight="1">
      <c r="A291" s="79"/>
      <c r="B291" s="79"/>
      <c r="C291" s="79"/>
      <c r="D291" s="79"/>
      <c r="E291" s="80"/>
      <c r="F291" s="81"/>
      <c r="G291" s="81"/>
    </row>
    <row r="292" spans="1:7" ht="15" customHeight="1">
      <c r="A292" s="79"/>
      <c r="B292" s="79"/>
      <c r="C292" s="79"/>
      <c r="D292" s="79"/>
      <c r="E292" s="80"/>
      <c r="F292" s="81"/>
      <c r="G292" s="81"/>
    </row>
    <row r="293" spans="1:7" ht="15" customHeight="1">
      <c r="A293" s="79"/>
      <c r="B293" s="79"/>
      <c r="C293" s="79"/>
      <c r="D293" s="79"/>
      <c r="E293" s="80"/>
      <c r="F293" s="81"/>
      <c r="G293" s="81"/>
    </row>
    <row r="294" spans="1:7" ht="15" customHeight="1">
      <c r="A294" s="79"/>
      <c r="B294" s="79"/>
      <c r="C294" s="79"/>
      <c r="D294" s="79"/>
      <c r="E294" s="80"/>
      <c r="F294" s="81"/>
      <c r="G294" s="81"/>
    </row>
    <row r="295" spans="1:7" ht="15" customHeight="1">
      <c r="A295" s="79"/>
      <c r="B295" s="79"/>
      <c r="C295" s="79"/>
      <c r="D295" s="79"/>
      <c r="E295" s="80"/>
      <c r="F295" s="81"/>
      <c r="G295" s="81"/>
    </row>
    <row r="296" spans="1:7" ht="15" customHeight="1">
      <c r="A296" s="79"/>
      <c r="B296" s="79"/>
      <c r="C296" s="79"/>
      <c r="D296" s="79"/>
      <c r="E296" s="80"/>
      <c r="F296" s="81"/>
      <c r="G296" s="81"/>
    </row>
    <row r="297" spans="1:7" ht="15" customHeight="1">
      <c r="A297" s="79"/>
      <c r="B297" s="79"/>
      <c r="C297" s="79"/>
      <c r="D297" s="79"/>
      <c r="E297" s="80"/>
      <c r="F297" s="81"/>
      <c r="G297" s="81"/>
    </row>
    <row r="298" spans="1:7" ht="15" customHeight="1">
      <c r="A298" s="79"/>
      <c r="B298" s="79"/>
      <c r="C298" s="79"/>
      <c r="D298" s="79"/>
      <c r="E298" s="80"/>
      <c r="F298" s="81"/>
      <c r="G298" s="81"/>
    </row>
    <row r="299" spans="1:7" ht="15" customHeight="1">
      <c r="A299" s="79"/>
      <c r="B299" s="79"/>
      <c r="C299" s="79"/>
      <c r="D299" s="79"/>
      <c r="E299" s="80"/>
      <c r="F299" s="81"/>
      <c r="G299" s="81"/>
    </row>
    <row r="300" spans="1:7" ht="15" customHeight="1">
      <c r="A300" s="79"/>
      <c r="B300" s="79"/>
      <c r="C300" s="79"/>
      <c r="D300" s="79"/>
      <c r="E300" s="80"/>
      <c r="F300" s="81"/>
      <c r="G300" s="81"/>
    </row>
    <row r="301" spans="1:7" ht="15" customHeight="1">
      <c r="A301" s="79"/>
      <c r="B301" s="79"/>
      <c r="C301" s="79"/>
      <c r="D301" s="79"/>
      <c r="E301" s="80"/>
      <c r="F301" s="81"/>
      <c r="G301" s="81"/>
    </row>
    <row r="302" spans="1:7" ht="15" customHeight="1">
      <c r="A302" s="79"/>
      <c r="B302" s="79"/>
      <c r="C302" s="79"/>
      <c r="D302" s="79"/>
      <c r="E302" s="80"/>
      <c r="F302" s="81"/>
      <c r="G302" s="81"/>
    </row>
    <row r="303" spans="1:7" ht="15" customHeight="1">
      <c r="A303" s="82"/>
      <c r="B303" s="82"/>
      <c r="C303" s="82"/>
      <c r="D303" s="82"/>
      <c r="E303" s="69"/>
      <c r="F303" s="69"/>
      <c r="G303" s="83"/>
    </row>
    <row r="304" spans="1:7" ht="15" customHeight="1">
      <c r="A304" s="68"/>
      <c r="B304" s="68"/>
      <c r="C304" s="78"/>
      <c r="D304" s="78"/>
      <c r="E304" s="78"/>
      <c r="F304" s="78"/>
      <c r="G304" s="78"/>
    </row>
    <row r="305" spans="1:7" ht="15" customHeight="1">
      <c r="A305" s="79"/>
      <c r="B305" s="79"/>
      <c r="C305" s="79"/>
      <c r="D305" s="79"/>
      <c r="E305" s="80"/>
      <c r="F305" s="81"/>
      <c r="G305" s="81"/>
    </row>
    <row r="306" spans="1:7" ht="15" customHeight="1">
      <c r="A306" s="82"/>
      <c r="B306" s="82"/>
      <c r="C306" s="82"/>
      <c r="D306" s="82"/>
      <c r="E306" s="69"/>
      <c r="F306" s="69"/>
      <c r="G306" s="83"/>
    </row>
    <row r="307" spans="1:7" ht="15" customHeight="1">
      <c r="A307" s="82"/>
      <c r="B307" s="82"/>
      <c r="C307" s="82"/>
      <c r="D307" s="82"/>
      <c r="E307" s="70"/>
      <c r="F307" s="70"/>
      <c r="G307" s="84"/>
    </row>
    <row r="308" spans="1:7">
      <c r="A308" s="3"/>
      <c r="B308" s="3"/>
      <c r="C308" s="119"/>
      <c r="D308" s="119"/>
      <c r="E308" s="3"/>
      <c r="F308" s="3"/>
      <c r="G308" s="3"/>
    </row>
    <row r="309" spans="1:7" ht="20.100000000000001" customHeight="1">
      <c r="A309" s="67"/>
      <c r="B309" s="67"/>
      <c r="C309" s="67"/>
      <c r="D309" s="67"/>
      <c r="E309" s="67"/>
      <c r="F309" s="67"/>
      <c r="G309" s="67"/>
    </row>
    <row r="310" spans="1:7" ht="15" customHeight="1">
      <c r="A310" s="68"/>
      <c r="B310" s="68"/>
      <c r="C310" s="78"/>
      <c r="D310" s="78"/>
      <c r="E310" s="78"/>
      <c r="F310" s="78"/>
      <c r="G310" s="78"/>
    </row>
    <row r="311" spans="1:7">
      <c r="A311" s="79"/>
      <c r="B311" s="79"/>
      <c r="C311" s="79"/>
      <c r="D311" s="79"/>
      <c r="E311" s="80"/>
      <c r="F311" s="81"/>
      <c r="G311" s="81"/>
    </row>
    <row r="312" spans="1:7">
      <c r="A312" s="79"/>
      <c r="B312" s="79"/>
      <c r="C312" s="79"/>
      <c r="D312" s="79"/>
      <c r="E312" s="80"/>
      <c r="F312" s="81"/>
      <c r="G312" s="81"/>
    </row>
    <row r="313" spans="1:7" ht="20.100000000000001" customHeight="1">
      <c r="A313" s="79"/>
      <c r="B313" s="79"/>
      <c r="C313" s="79"/>
      <c r="D313" s="79"/>
      <c r="E313" s="80"/>
      <c r="F313" s="81"/>
      <c r="G313" s="81"/>
    </row>
    <row r="314" spans="1:7" ht="20.100000000000001" customHeight="1">
      <c r="A314" s="79"/>
      <c r="B314" s="79"/>
      <c r="C314" s="79"/>
      <c r="D314" s="79"/>
      <c r="E314" s="80"/>
      <c r="F314" s="81"/>
      <c r="G314" s="81"/>
    </row>
    <row r="315" spans="1:7">
      <c r="A315" s="79"/>
      <c r="B315" s="79"/>
      <c r="C315" s="79"/>
      <c r="D315" s="79"/>
      <c r="E315" s="80"/>
      <c r="F315" s="81"/>
      <c r="G315" s="81"/>
    </row>
    <row r="316" spans="1:7">
      <c r="A316" s="79"/>
      <c r="B316" s="79"/>
      <c r="C316" s="79"/>
      <c r="D316" s="79"/>
      <c r="E316" s="80"/>
      <c r="F316" s="81"/>
      <c r="G316" s="81"/>
    </row>
    <row r="317" spans="1:7">
      <c r="A317" s="79"/>
      <c r="B317" s="79"/>
      <c r="C317" s="79"/>
      <c r="D317" s="79"/>
      <c r="E317" s="80"/>
      <c r="F317" s="81"/>
      <c r="G317" s="81"/>
    </row>
    <row r="318" spans="1:7">
      <c r="A318" s="79"/>
      <c r="B318" s="79"/>
      <c r="C318" s="79"/>
      <c r="D318" s="79"/>
      <c r="E318" s="80"/>
      <c r="F318" s="81"/>
      <c r="G318" s="81"/>
    </row>
    <row r="319" spans="1:7">
      <c r="A319" s="79"/>
      <c r="B319" s="79"/>
      <c r="C319" s="79"/>
      <c r="D319" s="79"/>
      <c r="E319" s="80"/>
      <c r="F319" s="81"/>
      <c r="G319" s="81"/>
    </row>
    <row r="320" spans="1:7">
      <c r="A320" s="79"/>
      <c r="B320" s="79"/>
      <c r="C320" s="79"/>
      <c r="D320" s="79"/>
      <c r="E320" s="80"/>
      <c r="F320" s="81"/>
      <c r="G320" s="81"/>
    </row>
    <row r="321" spans="1:7">
      <c r="A321" s="79"/>
      <c r="B321" s="79"/>
      <c r="C321" s="79"/>
      <c r="D321" s="79"/>
      <c r="E321" s="80"/>
      <c r="F321" s="81"/>
      <c r="G321" s="81"/>
    </row>
    <row r="322" spans="1:7" ht="20.100000000000001" customHeight="1">
      <c r="A322" s="79"/>
      <c r="B322" s="79"/>
      <c r="C322" s="79"/>
      <c r="D322" s="79"/>
      <c r="E322" s="80"/>
      <c r="F322" s="81"/>
      <c r="G322" s="81"/>
    </row>
    <row r="323" spans="1:7" ht="20.100000000000001" customHeight="1">
      <c r="A323" s="79"/>
      <c r="B323" s="79"/>
      <c r="C323" s="79"/>
      <c r="D323" s="79"/>
      <c r="E323" s="80"/>
      <c r="F323" s="81"/>
      <c r="G323" s="81"/>
    </row>
    <row r="324" spans="1:7" ht="20.100000000000001" customHeight="1">
      <c r="A324" s="79"/>
      <c r="B324" s="79"/>
      <c r="C324" s="79"/>
      <c r="D324" s="79"/>
      <c r="E324" s="80"/>
      <c r="F324" s="81"/>
      <c r="G324" s="81"/>
    </row>
    <row r="325" spans="1:7" ht="20.100000000000001" customHeight="1">
      <c r="A325" s="79"/>
      <c r="B325" s="79"/>
      <c r="C325" s="79"/>
      <c r="D325" s="79"/>
      <c r="E325" s="80"/>
      <c r="F325" s="81"/>
      <c r="G325" s="81"/>
    </row>
    <row r="326" spans="1:7" ht="20.100000000000001" customHeight="1">
      <c r="A326" s="79"/>
      <c r="B326" s="79"/>
      <c r="C326" s="79"/>
      <c r="D326" s="79"/>
      <c r="E326" s="80"/>
      <c r="F326" s="81"/>
      <c r="G326" s="81"/>
    </row>
    <row r="327" spans="1:7" ht="15" customHeight="1">
      <c r="A327" s="82"/>
      <c r="B327" s="82"/>
      <c r="C327" s="82"/>
      <c r="D327" s="82"/>
      <c r="E327" s="69"/>
      <c r="F327" s="69"/>
      <c r="G327" s="83"/>
    </row>
    <row r="328" spans="1:7" ht="15" customHeight="1">
      <c r="A328" s="68"/>
      <c r="B328" s="68"/>
      <c r="C328" s="78"/>
      <c r="D328" s="78"/>
      <c r="E328" s="78"/>
      <c r="F328" s="78"/>
      <c r="G328" s="78"/>
    </row>
    <row r="329" spans="1:7" ht="20.100000000000001" customHeight="1">
      <c r="A329" s="79"/>
      <c r="B329" s="79"/>
      <c r="C329" s="79"/>
      <c r="D329" s="79"/>
      <c r="E329" s="80"/>
      <c r="F329" s="81"/>
      <c r="G329" s="81"/>
    </row>
    <row r="330" spans="1:7" ht="15" customHeight="1">
      <c r="A330" s="82"/>
      <c r="B330" s="82"/>
      <c r="C330" s="82"/>
      <c r="D330" s="82"/>
      <c r="E330" s="69"/>
      <c r="F330" s="69"/>
      <c r="G330" s="83"/>
    </row>
    <row r="331" spans="1:7" ht="15" customHeight="1">
      <c r="A331" s="68"/>
      <c r="B331" s="68"/>
      <c r="C331" s="78"/>
      <c r="D331" s="78"/>
      <c r="E331" s="78"/>
      <c r="F331" s="78"/>
      <c r="G331" s="78"/>
    </row>
    <row r="332" spans="1:7" ht="15" customHeight="1">
      <c r="A332" s="79"/>
      <c r="B332" s="79"/>
      <c r="C332" s="79"/>
      <c r="D332" s="79"/>
      <c r="E332" s="80"/>
      <c r="F332" s="81"/>
      <c r="G332" s="81"/>
    </row>
    <row r="333" spans="1:7" ht="18" customHeight="1">
      <c r="A333" s="82"/>
      <c r="B333" s="82"/>
      <c r="C333" s="82"/>
      <c r="D333" s="82"/>
      <c r="E333" s="69"/>
      <c r="F333" s="69"/>
      <c r="G333" s="83"/>
    </row>
    <row r="334" spans="1:7" ht="15" customHeight="1">
      <c r="A334" s="82"/>
      <c r="B334" s="82"/>
      <c r="C334" s="82"/>
      <c r="D334" s="82"/>
      <c r="E334" s="70"/>
      <c r="F334" s="70"/>
      <c r="G334" s="84"/>
    </row>
    <row r="335" spans="1:7" ht="9.9" customHeight="1">
      <c r="A335" s="3"/>
      <c r="B335" s="3"/>
      <c r="C335" s="119"/>
      <c r="D335" s="119"/>
      <c r="E335" s="3"/>
      <c r="F335" s="3"/>
      <c r="G335" s="3"/>
    </row>
    <row r="336" spans="1:7" ht="20.100000000000001" customHeight="1">
      <c r="A336" s="67"/>
      <c r="B336" s="67"/>
      <c r="C336" s="67"/>
      <c r="D336" s="67"/>
      <c r="E336" s="67"/>
      <c r="F336" s="67"/>
      <c r="G336" s="67"/>
    </row>
    <row r="337" spans="1:7" ht="15" customHeight="1">
      <c r="A337" s="68"/>
      <c r="B337" s="68"/>
      <c r="C337" s="59"/>
      <c r="D337" s="59"/>
      <c r="E337" s="59"/>
      <c r="F337" s="59"/>
      <c r="G337" s="59"/>
    </row>
    <row r="338" spans="1:7" ht="36.9" customHeight="1">
      <c r="A338" s="60"/>
      <c r="B338" s="61"/>
      <c r="C338" s="60"/>
      <c r="D338" s="60"/>
      <c r="E338" s="62"/>
      <c r="F338" s="63"/>
      <c r="G338" s="63"/>
    </row>
    <row r="339" spans="1:7" ht="36.9" customHeight="1">
      <c r="A339" s="60"/>
      <c r="B339" s="61"/>
      <c r="C339" s="60"/>
      <c r="D339" s="60"/>
      <c r="E339" s="62"/>
      <c r="F339" s="63"/>
      <c r="G339" s="63"/>
    </row>
    <row r="340" spans="1:7" ht="20.100000000000001" customHeight="1">
      <c r="A340" s="60"/>
      <c r="B340" s="61"/>
      <c r="C340" s="60"/>
      <c r="D340" s="60"/>
      <c r="E340" s="62"/>
      <c r="F340" s="63"/>
      <c r="G340" s="63"/>
    </row>
    <row r="341" spans="1:7" ht="20.100000000000001" customHeight="1">
      <c r="A341" s="60"/>
      <c r="B341" s="61"/>
      <c r="C341" s="60"/>
      <c r="D341" s="60"/>
      <c r="E341" s="62"/>
      <c r="F341" s="63"/>
      <c r="G341" s="63"/>
    </row>
    <row r="342" spans="1:7" ht="29.1" customHeight="1">
      <c r="A342" s="60"/>
      <c r="B342" s="61"/>
      <c r="C342" s="60"/>
      <c r="D342" s="60"/>
      <c r="E342" s="62"/>
      <c r="F342" s="63"/>
      <c r="G342" s="63"/>
    </row>
    <row r="343" spans="1:7" ht="29.1" customHeight="1">
      <c r="A343" s="60"/>
      <c r="B343" s="61"/>
      <c r="C343" s="60"/>
      <c r="D343" s="60"/>
      <c r="E343" s="62"/>
      <c r="F343" s="63"/>
      <c r="G343" s="63"/>
    </row>
    <row r="344" spans="1:7" ht="29.1" customHeight="1">
      <c r="A344" s="60"/>
      <c r="B344" s="61"/>
      <c r="C344" s="60"/>
      <c r="D344" s="60"/>
      <c r="E344" s="62"/>
      <c r="F344" s="63"/>
      <c r="G344" s="63"/>
    </row>
    <row r="345" spans="1:7" ht="29.1" customHeight="1">
      <c r="A345" s="60"/>
      <c r="B345" s="61"/>
      <c r="C345" s="60"/>
      <c r="D345" s="60"/>
      <c r="E345" s="62"/>
      <c r="F345" s="63"/>
      <c r="G345" s="63"/>
    </row>
    <row r="346" spans="1:7" ht="36.9" customHeight="1">
      <c r="A346" s="60"/>
      <c r="B346" s="61"/>
      <c r="C346" s="60"/>
      <c r="D346" s="60"/>
      <c r="E346" s="62"/>
      <c r="F346" s="63"/>
      <c r="G346" s="63"/>
    </row>
    <row r="347" spans="1:7" ht="36.9" customHeight="1">
      <c r="A347" s="60"/>
      <c r="B347" s="61"/>
      <c r="C347" s="60"/>
      <c r="D347" s="60"/>
      <c r="E347" s="62"/>
      <c r="F347" s="63"/>
      <c r="G347" s="63"/>
    </row>
    <row r="348" spans="1:7" ht="20.100000000000001" customHeight="1">
      <c r="A348" s="60"/>
      <c r="B348" s="61"/>
      <c r="C348" s="60"/>
      <c r="D348" s="60"/>
      <c r="E348" s="62"/>
      <c r="F348" s="63"/>
      <c r="G348" s="63"/>
    </row>
    <row r="349" spans="1:7" ht="20.100000000000001" customHeight="1">
      <c r="A349" s="60"/>
      <c r="B349" s="61"/>
      <c r="C349" s="60"/>
      <c r="D349" s="60"/>
      <c r="E349" s="62"/>
      <c r="F349" s="63"/>
      <c r="G349" s="63"/>
    </row>
    <row r="350" spans="1:7" ht="15" customHeight="1">
      <c r="A350" s="64"/>
      <c r="B350" s="64"/>
      <c r="C350" s="64"/>
      <c r="D350" s="64"/>
      <c r="E350" s="69"/>
      <c r="F350" s="69"/>
      <c r="G350" s="65"/>
    </row>
    <row r="351" spans="1:7" ht="15" customHeight="1">
      <c r="A351" s="68"/>
      <c r="B351" s="68"/>
      <c r="C351" s="59"/>
      <c r="D351" s="59"/>
      <c r="E351" s="59"/>
      <c r="F351" s="59"/>
      <c r="G351" s="59"/>
    </row>
    <row r="352" spans="1:7" ht="15" customHeight="1">
      <c r="A352" s="60"/>
      <c r="B352" s="61"/>
      <c r="C352" s="60"/>
      <c r="D352" s="60"/>
      <c r="E352" s="62"/>
      <c r="F352" s="63"/>
      <c r="G352" s="63"/>
    </row>
    <row r="353" spans="1:7" ht="15" customHeight="1">
      <c r="A353" s="64"/>
      <c r="B353" s="64"/>
      <c r="C353" s="64"/>
      <c r="D353" s="64"/>
      <c r="E353" s="70"/>
      <c r="F353" s="70"/>
      <c r="G353" s="66"/>
    </row>
    <row r="354" spans="1:7" ht="9.9" customHeight="1">
      <c r="A354" s="3"/>
      <c r="B354" s="3"/>
      <c r="C354" s="119"/>
      <c r="D354" s="119"/>
      <c r="E354" s="3"/>
      <c r="F354" s="3"/>
      <c r="G354" s="3"/>
    </row>
    <row r="355" spans="1:7" ht="20.100000000000001" customHeight="1">
      <c r="A355" s="67"/>
      <c r="B355" s="67"/>
      <c r="C355" s="67"/>
      <c r="D355" s="67"/>
      <c r="E355" s="67"/>
      <c r="F355" s="67"/>
      <c r="G355" s="67"/>
    </row>
    <row r="356" spans="1:7" ht="15" customHeight="1">
      <c r="A356" s="68"/>
      <c r="B356" s="68"/>
      <c r="C356" s="59"/>
      <c r="D356" s="59"/>
      <c r="E356" s="59"/>
      <c r="F356" s="59"/>
      <c r="G356" s="59"/>
    </row>
    <row r="357" spans="1:7" ht="15" customHeight="1">
      <c r="A357" s="68"/>
      <c r="B357" s="68"/>
      <c r="C357" s="59"/>
      <c r="D357" s="59"/>
      <c r="E357" s="59"/>
      <c r="F357" s="59"/>
      <c r="G357" s="59"/>
    </row>
    <row r="358" spans="1:7" ht="15" customHeight="1">
      <c r="A358" s="68"/>
      <c r="B358" s="68"/>
      <c r="C358" s="59"/>
      <c r="D358" s="59"/>
      <c r="E358" s="59"/>
      <c r="F358" s="59"/>
      <c r="G358" s="59"/>
    </row>
    <row r="359" spans="1:7" ht="15" customHeight="1">
      <c r="A359" s="68"/>
      <c r="B359" s="68"/>
      <c r="C359" s="59"/>
      <c r="D359" s="59"/>
      <c r="E359" s="59"/>
      <c r="F359" s="59"/>
      <c r="G359" s="59"/>
    </row>
    <row r="360" spans="1:7" ht="15" customHeight="1">
      <c r="A360" s="68"/>
      <c r="B360" s="68"/>
      <c r="C360" s="59"/>
      <c r="D360" s="59"/>
      <c r="E360" s="59"/>
      <c r="F360" s="59"/>
      <c r="G360" s="59"/>
    </row>
    <row r="361" spans="1:7" ht="15" customHeight="1">
      <c r="A361" s="68"/>
      <c r="B361" s="68"/>
      <c r="C361" s="59"/>
      <c r="D361" s="59"/>
      <c r="E361" s="59"/>
      <c r="F361" s="59"/>
      <c r="G361" s="59"/>
    </row>
    <row r="362" spans="1:7" ht="15" customHeight="1">
      <c r="A362" s="68"/>
      <c r="B362" s="68"/>
      <c r="C362" s="59"/>
      <c r="D362" s="59"/>
      <c r="E362" s="59"/>
      <c r="F362" s="59"/>
      <c r="G362" s="59"/>
    </row>
    <row r="363" spans="1:7" ht="15" customHeight="1">
      <c r="A363" s="68"/>
      <c r="B363" s="68"/>
      <c r="C363" s="59"/>
      <c r="D363" s="59"/>
      <c r="E363" s="59"/>
      <c r="F363" s="59"/>
      <c r="G363" s="59"/>
    </row>
    <row r="364" spans="1:7" ht="15" customHeight="1">
      <c r="A364" s="68"/>
      <c r="B364" s="68"/>
      <c r="C364" s="59"/>
      <c r="D364" s="59"/>
      <c r="E364" s="59"/>
      <c r="F364" s="59"/>
      <c r="G364" s="59"/>
    </row>
    <row r="365" spans="1:7" ht="15" customHeight="1">
      <c r="A365" s="68"/>
      <c r="B365" s="68"/>
      <c r="C365" s="59"/>
      <c r="D365" s="59"/>
      <c r="E365" s="59"/>
      <c r="F365" s="59"/>
      <c r="G365" s="59"/>
    </row>
    <row r="366" spans="1:7" ht="15" customHeight="1">
      <c r="A366" s="68"/>
      <c r="B366" s="68"/>
      <c r="C366" s="59"/>
      <c r="D366" s="59"/>
      <c r="E366" s="59"/>
      <c r="F366" s="59"/>
      <c r="G366" s="59"/>
    </row>
    <row r="367" spans="1:7" ht="15" customHeight="1">
      <c r="A367" s="68"/>
      <c r="B367" s="68"/>
      <c r="C367" s="59"/>
      <c r="D367" s="59"/>
      <c r="E367" s="59"/>
      <c r="F367" s="59"/>
      <c r="G367" s="59"/>
    </row>
    <row r="368" spans="1:7" ht="15" customHeight="1">
      <c r="A368" s="68"/>
      <c r="B368" s="68"/>
      <c r="C368" s="59"/>
      <c r="D368" s="59"/>
      <c r="E368" s="59"/>
      <c r="F368" s="59"/>
      <c r="G368" s="59"/>
    </row>
    <row r="369" spans="1:7" ht="15" customHeight="1">
      <c r="A369" s="68"/>
      <c r="B369" s="68"/>
      <c r="C369" s="59"/>
      <c r="D369" s="59"/>
      <c r="E369" s="59"/>
      <c r="F369" s="59"/>
      <c r="G369" s="59"/>
    </row>
    <row r="370" spans="1:7" ht="15" customHeight="1">
      <c r="A370" s="68"/>
      <c r="B370" s="68"/>
      <c r="C370" s="59"/>
      <c r="D370" s="59"/>
      <c r="E370" s="59"/>
      <c r="F370" s="59"/>
      <c r="G370" s="59"/>
    </row>
    <row r="371" spans="1:7" ht="15" customHeight="1">
      <c r="A371" s="68"/>
      <c r="B371" s="68"/>
      <c r="C371" s="59"/>
      <c r="D371" s="59"/>
      <c r="E371" s="59"/>
      <c r="F371" s="59"/>
      <c r="G371" s="59"/>
    </row>
    <row r="372" spans="1:7" ht="15" customHeight="1">
      <c r="A372" s="68"/>
      <c r="B372" s="68"/>
      <c r="C372" s="59"/>
      <c r="D372" s="59"/>
      <c r="E372" s="59"/>
      <c r="F372" s="59"/>
      <c r="G372" s="59"/>
    </row>
    <row r="373" spans="1:7" ht="15" customHeight="1">
      <c r="A373" s="68"/>
      <c r="B373" s="68"/>
      <c r="C373" s="59"/>
      <c r="D373" s="59"/>
      <c r="E373" s="59"/>
      <c r="F373" s="59"/>
      <c r="G373" s="59"/>
    </row>
    <row r="374" spans="1:7" ht="15" customHeight="1">
      <c r="A374" s="68"/>
      <c r="B374" s="68"/>
      <c r="C374" s="59"/>
      <c r="D374" s="59"/>
      <c r="E374" s="59"/>
      <c r="F374" s="59"/>
      <c r="G374" s="59"/>
    </row>
    <row r="375" spans="1:7" ht="15" customHeight="1">
      <c r="A375" s="68"/>
      <c r="B375" s="68"/>
      <c r="C375" s="59"/>
      <c r="D375" s="59"/>
      <c r="E375" s="59"/>
      <c r="F375" s="59"/>
      <c r="G375" s="59"/>
    </row>
    <row r="376" spans="1:7" ht="15" customHeight="1">
      <c r="A376" s="68"/>
      <c r="B376" s="68"/>
      <c r="C376" s="59"/>
      <c r="D376" s="59"/>
      <c r="E376" s="59"/>
      <c r="F376" s="59"/>
      <c r="G376" s="59"/>
    </row>
    <row r="377" spans="1:7" ht="15" customHeight="1">
      <c r="A377" s="68"/>
      <c r="B377" s="68"/>
      <c r="C377" s="59"/>
      <c r="D377" s="59"/>
      <c r="E377" s="59"/>
      <c r="F377" s="59"/>
      <c r="G377" s="59"/>
    </row>
    <row r="378" spans="1:7" ht="20.100000000000001" customHeight="1">
      <c r="A378" s="120" t="s">
        <v>183</v>
      </c>
      <c r="B378" s="120"/>
      <c r="C378" s="120"/>
      <c r="D378" s="120"/>
      <c r="E378" s="120"/>
      <c r="F378" s="120"/>
      <c r="G378" s="120"/>
    </row>
    <row r="379" spans="1:7" ht="15" customHeight="1">
      <c r="A379" s="121" t="s">
        <v>229</v>
      </c>
      <c r="B379" s="121"/>
      <c r="C379" s="21" t="s">
        <v>21</v>
      </c>
      <c r="D379" s="21" t="s">
        <v>22</v>
      </c>
      <c r="E379" s="21" t="s">
        <v>230</v>
      </c>
      <c r="F379" s="21" t="s">
        <v>231</v>
      </c>
      <c r="G379" s="21" t="s">
        <v>232</v>
      </c>
    </row>
    <row r="380" spans="1:7" ht="15" customHeight="1">
      <c r="A380" s="22" t="s">
        <v>90</v>
      </c>
      <c r="B380" s="23" t="s">
        <v>503</v>
      </c>
      <c r="C380" s="22" t="s">
        <v>92</v>
      </c>
      <c r="D380" s="22" t="s">
        <v>93</v>
      </c>
      <c r="E380" s="24">
        <v>1</v>
      </c>
      <c r="F380" s="25">
        <v>5746.97</v>
      </c>
      <c r="G380" s="25">
        <v>5746.97</v>
      </c>
    </row>
    <row r="381" spans="1:7" ht="15" customHeight="1">
      <c r="A381" s="3"/>
      <c r="B381" s="3"/>
      <c r="C381" s="3"/>
      <c r="D381" s="3"/>
      <c r="E381" s="122" t="s">
        <v>243</v>
      </c>
      <c r="F381" s="122"/>
      <c r="G381" s="26">
        <v>5746.97</v>
      </c>
    </row>
    <row r="382" spans="1:7" ht="15" customHeight="1">
      <c r="A382" s="3"/>
      <c r="B382" s="3"/>
      <c r="C382" s="3"/>
      <c r="D382" s="3"/>
      <c r="E382" s="123" t="s">
        <v>249</v>
      </c>
      <c r="F382" s="123"/>
      <c r="G382" s="8">
        <v>5746.97</v>
      </c>
    </row>
    <row r="383" spans="1:7" ht="9.9" customHeight="1">
      <c r="A383" s="3"/>
      <c r="B383" s="3"/>
      <c r="C383" s="119"/>
      <c r="D383" s="119"/>
      <c r="E383" s="3"/>
      <c r="F383" s="3"/>
      <c r="G383" s="3"/>
    </row>
    <row r="384" spans="1:7" ht="20.100000000000001" customHeight="1">
      <c r="A384" s="120" t="s">
        <v>185</v>
      </c>
      <c r="B384" s="120"/>
      <c r="C384" s="120"/>
      <c r="D384" s="120"/>
      <c r="E384" s="120"/>
      <c r="F384" s="120"/>
      <c r="G384" s="120"/>
    </row>
    <row r="385" spans="1:7" ht="15" customHeight="1">
      <c r="A385" s="121" t="s">
        <v>254</v>
      </c>
      <c r="B385" s="121"/>
      <c r="C385" s="21" t="s">
        <v>21</v>
      </c>
      <c r="D385" s="21" t="s">
        <v>22</v>
      </c>
      <c r="E385" s="21" t="s">
        <v>230</v>
      </c>
      <c r="F385" s="21" t="s">
        <v>231</v>
      </c>
      <c r="G385" s="21" t="s">
        <v>232</v>
      </c>
    </row>
    <row r="386" spans="1:7" ht="36.9" customHeight="1">
      <c r="A386" s="22" t="s">
        <v>504</v>
      </c>
      <c r="B386" s="23" t="s">
        <v>505</v>
      </c>
      <c r="C386" s="22" t="s">
        <v>37</v>
      </c>
      <c r="D386" s="22" t="s">
        <v>455</v>
      </c>
      <c r="E386" s="24">
        <v>1.8E-3</v>
      </c>
      <c r="F386" s="25">
        <v>87.52</v>
      </c>
      <c r="G386" s="25">
        <v>0.16</v>
      </c>
    </row>
    <row r="387" spans="1:7" ht="36.9" customHeight="1">
      <c r="A387" s="22" t="s">
        <v>506</v>
      </c>
      <c r="B387" s="23" t="s">
        <v>507</v>
      </c>
      <c r="C387" s="22" t="s">
        <v>37</v>
      </c>
      <c r="D387" s="22" t="s">
        <v>456</v>
      </c>
      <c r="E387" s="24">
        <v>4.1999999999999997E-3</v>
      </c>
      <c r="F387" s="25">
        <v>439.75</v>
      </c>
      <c r="G387" s="25">
        <v>1.85</v>
      </c>
    </row>
    <row r="388" spans="1:7" ht="15" customHeight="1">
      <c r="A388" s="3"/>
      <c r="B388" s="3"/>
      <c r="C388" s="3"/>
      <c r="D388" s="3"/>
      <c r="E388" s="122" t="s">
        <v>257</v>
      </c>
      <c r="F388" s="122"/>
      <c r="G388" s="26">
        <v>2.0099999999999998</v>
      </c>
    </row>
    <row r="389" spans="1:7" ht="15" customHeight="1">
      <c r="A389" s="3"/>
      <c r="B389" s="3"/>
      <c r="C389" s="3"/>
      <c r="D389" s="3"/>
      <c r="E389" s="123" t="s">
        <v>249</v>
      </c>
      <c r="F389" s="123"/>
      <c r="G389" s="8">
        <v>1.99</v>
      </c>
    </row>
    <row r="390" spans="1:7" ht="9.9" customHeight="1">
      <c r="A390" s="3"/>
      <c r="B390" s="3"/>
      <c r="C390" s="119"/>
      <c r="D390" s="119"/>
      <c r="E390" s="3"/>
      <c r="F390" s="3"/>
      <c r="G390" s="3"/>
    </row>
    <row r="391" spans="1:7" ht="20.100000000000001" customHeight="1">
      <c r="A391" s="120" t="s">
        <v>188</v>
      </c>
      <c r="B391" s="120"/>
      <c r="C391" s="120"/>
      <c r="D391" s="120"/>
      <c r="E391" s="120"/>
      <c r="F391" s="120"/>
      <c r="G391" s="120"/>
    </row>
    <row r="392" spans="1:7" ht="15" customHeight="1">
      <c r="A392" s="121" t="s">
        <v>254</v>
      </c>
      <c r="B392" s="121"/>
      <c r="C392" s="21" t="s">
        <v>21</v>
      </c>
      <c r="D392" s="21" t="s">
        <v>22</v>
      </c>
      <c r="E392" s="21" t="s">
        <v>230</v>
      </c>
      <c r="F392" s="21" t="s">
        <v>231</v>
      </c>
      <c r="G392" s="21" t="s">
        <v>232</v>
      </c>
    </row>
    <row r="393" spans="1:7" ht="36.9" customHeight="1">
      <c r="A393" s="22" t="s">
        <v>504</v>
      </c>
      <c r="B393" s="23" t="s">
        <v>505</v>
      </c>
      <c r="C393" s="22" t="s">
        <v>37</v>
      </c>
      <c r="D393" s="22" t="s">
        <v>455</v>
      </c>
      <c r="E393" s="24">
        <v>6.9999999999999999E-4</v>
      </c>
      <c r="F393" s="25">
        <v>87.52</v>
      </c>
      <c r="G393" s="25">
        <v>0.06</v>
      </c>
    </row>
    <row r="394" spans="1:7" ht="36.9" customHeight="1">
      <c r="A394" s="22" t="s">
        <v>506</v>
      </c>
      <c r="B394" s="23" t="s">
        <v>507</v>
      </c>
      <c r="C394" s="22" t="s">
        <v>37</v>
      </c>
      <c r="D394" s="22" t="s">
        <v>456</v>
      </c>
      <c r="E394" s="24">
        <v>1.6999999999999999E-3</v>
      </c>
      <c r="F394" s="25">
        <v>439.75</v>
      </c>
      <c r="G394" s="25">
        <v>0.75</v>
      </c>
    </row>
    <row r="395" spans="1:7" ht="15" customHeight="1">
      <c r="A395" s="3"/>
      <c r="B395" s="3"/>
      <c r="C395" s="3"/>
      <c r="D395" s="3"/>
      <c r="E395" s="122" t="s">
        <v>257</v>
      </c>
      <c r="F395" s="122"/>
      <c r="G395" s="26">
        <v>0.81</v>
      </c>
    </row>
    <row r="396" spans="1:7" ht="15" customHeight="1">
      <c r="A396" s="3"/>
      <c r="B396" s="3"/>
      <c r="C396" s="3"/>
      <c r="D396" s="3"/>
      <c r="E396" s="123" t="s">
        <v>249</v>
      </c>
      <c r="F396" s="123"/>
      <c r="G396" s="8">
        <v>0.8</v>
      </c>
    </row>
    <row r="397" spans="1:7" ht="9.9" customHeight="1">
      <c r="A397" s="3"/>
      <c r="B397" s="3"/>
      <c r="C397" s="119"/>
      <c r="D397" s="119"/>
      <c r="E397" s="3"/>
      <c r="F397" s="3"/>
      <c r="G397" s="3"/>
    </row>
    <row r="398" spans="1:7" ht="20.100000000000001" customHeight="1">
      <c r="A398" s="67"/>
      <c r="B398" s="67"/>
      <c r="C398" s="67"/>
      <c r="D398" s="67"/>
      <c r="E398" s="67"/>
      <c r="F398" s="67"/>
      <c r="G398" s="67"/>
    </row>
    <row r="399" spans="1:7" ht="15" customHeight="1">
      <c r="A399" s="68"/>
      <c r="B399" s="68"/>
      <c r="C399" s="59"/>
      <c r="D399" s="59"/>
      <c r="E399" s="59"/>
      <c r="F399" s="59"/>
      <c r="G399" s="59"/>
    </row>
    <row r="400" spans="1:7" ht="15" customHeight="1">
      <c r="A400" s="60"/>
      <c r="B400" s="61"/>
      <c r="C400" s="60"/>
      <c r="D400" s="60"/>
      <c r="E400" s="62"/>
      <c r="F400" s="63"/>
      <c r="G400" s="63"/>
    </row>
    <row r="401" spans="1:7" ht="15" customHeight="1">
      <c r="A401" s="60"/>
      <c r="B401" s="61"/>
      <c r="C401" s="60"/>
      <c r="D401" s="60"/>
      <c r="E401" s="62"/>
      <c r="F401" s="63"/>
      <c r="G401" s="63"/>
    </row>
    <row r="402" spans="1:7" ht="15" customHeight="1">
      <c r="A402" s="60"/>
      <c r="B402" s="61"/>
      <c r="C402" s="60"/>
      <c r="D402" s="60"/>
      <c r="E402" s="62"/>
      <c r="F402" s="63"/>
      <c r="G402" s="63"/>
    </row>
    <row r="403" spans="1:7" ht="15" customHeight="1">
      <c r="A403" s="60"/>
      <c r="B403" s="61"/>
      <c r="C403" s="60"/>
      <c r="D403" s="60"/>
      <c r="E403" s="62"/>
      <c r="F403" s="63"/>
      <c r="G403" s="63"/>
    </row>
    <row r="404" spans="1:7" ht="15" customHeight="1">
      <c r="A404" s="60"/>
      <c r="B404" s="61"/>
      <c r="C404" s="60"/>
      <c r="D404" s="60"/>
      <c r="E404" s="62"/>
      <c r="F404" s="63"/>
      <c r="G404" s="63"/>
    </row>
    <row r="405" spans="1:7" ht="15" customHeight="1">
      <c r="A405" s="60"/>
      <c r="B405" s="61"/>
      <c r="C405" s="60"/>
      <c r="D405" s="60"/>
      <c r="E405" s="62"/>
      <c r="F405" s="63"/>
      <c r="G405" s="63"/>
    </row>
    <row r="406" spans="1:7" ht="15" customHeight="1">
      <c r="A406" s="60"/>
      <c r="B406" s="61"/>
      <c r="C406" s="60"/>
      <c r="D406" s="60"/>
      <c r="E406" s="62"/>
      <c r="F406" s="63"/>
      <c r="G406" s="63"/>
    </row>
    <row r="407" spans="1:7" ht="15" customHeight="1">
      <c r="A407" s="60"/>
      <c r="B407" s="61"/>
      <c r="C407" s="60"/>
      <c r="D407" s="60"/>
      <c r="E407" s="62"/>
      <c r="F407" s="63"/>
      <c r="G407" s="63"/>
    </row>
    <row r="408" spans="1:7" ht="15" customHeight="1">
      <c r="A408" s="60"/>
      <c r="B408" s="61"/>
      <c r="C408" s="60"/>
      <c r="D408" s="60"/>
      <c r="E408" s="62"/>
      <c r="F408" s="63"/>
      <c r="G408" s="63"/>
    </row>
    <row r="409" spans="1:7" ht="15" customHeight="1">
      <c r="A409" s="60"/>
      <c r="B409" s="61"/>
      <c r="C409" s="60"/>
      <c r="D409" s="60"/>
      <c r="E409" s="62"/>
      <c r="F409" s="63"/>
      <c r="G409" s="63"/>
    </row>
    <row r="410" spans="1:7" ht="15" customHeight="1">
      <c r="A410" s="60"/>
      <c r="B410" s="61"/>
      <c r="C410" s="60"/>
      <c r="D410" s="60"/>
      <c r="E410" s="62"/>
      <c r="F410" s="63"/>
      <c r="G410" s="63"/>
    </row>
    <row r="411" spans="1:7" ht="15" customHeight="1">
      <c r="A411" s="60"/>
      <c r="B411" s="61"/>
      <c r="C411" s="60"/>
      <c r="D411" s="60"/>
      <c r="E411" s="62"/>
      <c r="F411" s="63"/>
      <c r="G411" s="63"/>
    </row>
    <row r="412" spans="1:7" ht="15" customHeight="1">
      <c r="A412" s="60"/>
      <c r="B412" s="61"/>
      <c r="C412" s="60"/>
      <c r="D412" s="60"/>
      <c r="E412" s="62"/>
      <c r="F412" s="63"/>
      <c r="G412" s="63"/>
    </row>
    <row r="413" spans="1:7" ht="15" customHeight="1">
      <c r="A413" s="60"/>
      <c r="B413" s="61"/>
      <c r="C413" s="60"/>
      <c r="D413" s="60"/>
      <c r="E413" s="62"/>
      <c r="F413" s="63"/>
      <c r="G413" s="63"/>
    </row>
    <row r="414" spans="1:7" ht="15" customHeight="1">
      <c r="A414" s="60"/>
      <c r="B414" s="61"/>
      <c r="C414" s="60"/>
      <c r="D414" s="60"/>
      <c r="E414" s="62"/>
      <c r="F414" s="63"/>
      <c r="G414" s="63"/>
    </row>
    <row r="415" spans="1:7" ht="15" customHeight="1">
      <c r="A415" s="60"/>
      <c r="B415" s="61"/>
      <c r="C415" s="60"/>
      <c r="D415" s="60"/>
      <c r="E415" s="62"/>
      <c r="F415" s="63"/>
      <c r="G415" s="63"/>
    </row>
    <row r="416" spans="1:7" ht="15" customHeight="1">
      <c r="A416" s="60"/>
      <c r="B416" s="61"/>
      <c r="C416" s="60"/>
      <c r="D416" s="60"/>
      <c r="E416" s="62"/>
      <c r="F416" s="63"/>
      <c r="G416" s="63"/>
    </row>
    <row r="417" spans="1:7" ht="15" customHeight="1">
      <c r="A417" s="60"/>
      <c r="B417" s="61"/>
      <c r="C417" s="60"/>
      <c r="D417" s="60"/>
      <c r="E417" s="62"/>
      <c r="F417" s="63"/>
      <c r="G417" s="63"/>
    </row>
    <row r="418" spans="1:7" ht="15" customHeight="1">
      <c r="A418" s="64"/>
      <c r="B418" s="64"/>
      <c r="C418" s="64"/>
      <c r="D418" s="64"/>
      <c r="E418" s="69"/>
      <c r="F418" s="69"/>
      <c r="G418" s="65"/>
    </row>
    <row r="419" spans="1:7" ht="15" customHeight="1">
      <c r="A419" s="68"/>
      <c r="B419" s="68"/>
      <c r="C419" s="59"/>
      <c r="D419" s="59"/>
      <c r="E419" s="59"/>
      <c r="F419" s="59"/>
      <c r="G419" s="59"/>
    </row>
    <row r="420" spans="1:7" ht="15" customHeight="1">
      <c r="A420" s="60"/>
      <c r="B420" s="61"/>
      <c r="C420" s="60"/>
      <c r="D420" s="60"/>
      <c r="E420" s="62"/>
      <c r="F420" s="63"/>
      <c r="G420" s="63"/>
    </row>
    <row r="421" spans="1:7" ht="15" customHeight="1">
      <c r="A421" s="64"/>
      <c r="B421" s="64"/>
      <c r="C421" s="64"/>
      <c r="D421" s="64"/>
      <c r="E421" s="69"/>
      <c r="F421" s="69"/>
      <c r="G421" s="65"/>
    </row>
    <row r="422" spans="1:7" ht="15" customHeight="1">
      <c r="A422" s="64"/>
      <c r="B422" s="64"/>
      <c r="C422" s="64"/>
      <c r="D422" s="64"/>
      <c r="E422" s="70"/>
      <c r="F422" s="70"/>
      <c r="G422" s="66"/>
    </row>
    <row r="423" spans="1:7" ht="9.9" customHeight="1">
      <c r="A423" s="3"/>
      <c r="B423" s="3"/>
      <c r="C423" s="119"/>
      <c r="D423" s="119"/>
      <c r="E423" s="3"/>
      <c r="F423" s="3"/>
      <c r="G423" s="3"/>
    </row>
    <row r="424" spans="1:7" ht="20.100000000000001" customHeight="1">
      <c r="A424" s="120" t="s">
        <v>190</v>
      </c>
      <c r="B424" s="120"/>
      <c r="C424" s="120"/>
      <c r="D424" s="120"/>
      <c r="E424" s="120"/>
      <c r="F424" s="120"/>
      <c r="G424" s="120"/>
    </row>
    <row r="425" spans="1:7" ht="15" customHeight="1">
      <c r="A425" s="121" t="s">
        <v>229</v>
      </c>
      <c r="B425" s="121"/>
      <c r="C425" s="21" t="s">
        <v>21</v>
      </c>
      <c r="D425" s="21" t="s">
        <v>22</v>
      </c>
      <c r="E425" s="21" t="s">
        <v>230</v>
      </c>
      <c r="F425" s="21" t="s">
        <v>231</v>
      </c>
      <c r="G425" s="21" t="s">
        <v>232</v>
      </c>
    </row>
    <row r="426" spans="1:7" ht="15" customHeight="1">
      <c r="A426" s="22" t="s">
        <v>100</v>
      </c>
      <c r="B426" s="23" t="s">
        <v>508</v>
      </c>
      <c r="C426" s="22" t="s">
        <v>102</v>
      </c>
      <c r="D426" s="22" t="s">
        <v>93</v>
      </c>
      <c r="E426" s="24">
        <v>1</v>
      </c>
      <c r="F426" s="25">
        <v>3558.46</v>
      </c>
      <c r="G426" s="25">
        <v>3558.46</v>
      </c>
    </row>
    <row r="427" spans="1:7" ht="15" customHeight="1">
      <c r="A427" s="3"/>
      <c r="B427" s="3"/>
      <c r="C427" s="3"/>
      <c r="D427" s="3"/>
      <c r="E427" s="122" t="s">
        <v>243</v>
      </c>
      <c r="F427" s="122"/>
      <c r="G427" s="26">
        <v>3558.46</v>
      </c>
    </row>
    <row r="428" spans="1:7" ht="15" customHeight="1">
      <c r="A428" s="3"/>
      <c r="B428" s="3"/>
      <c r="C428" s="3"/>
      <c r="D428" s="3"/>
      <c r="E428" s="123" t="s">
        <v>249</v>
      </c>
      <c r="F428" s="123"/>
      <c r="G428" s="8">
        <v>3558.46</v>
      </c>
    </row>
    <row r="429" spans="1:7" ht="9.9" customHeight="1">
      <c r="A429" s="3"/>
      <c r="B429" s="3"/>
      <c r="C429" s="119"/>
      <c r="D429" s="119"/>
      <c r="E429" s="3"/>
      <c r="F429" s="3"/>
      <c r="G429" s="3"/>
    </row>
    <row r="430" spans="1:7" ht="20.100000000000001" customHeight="1">
      <c r="A430" s="120" t="s">
        <v>192</v>
      </c>
      <c r="B430" s="120"/>
      <c r="C430" s="120"/>
      <c r="D430" s="120"/>
      <c r="E430" s="120"/>
      <c r="F430" s="120"/>
      <c r="G430" s="120"/>
    </row>
    <row r="431" spans="1:7" ht="15" customHeight="1">
      <c r="A431" s="121" t="s">
        <v>254</v>
      </c>
      <c r="B431" s="121"/>
      <c r="C431" s="21" t="s">
        <v>21</v>
      </c>
      <c r="D431" s="21" t="s">
        <v>22</v>
      </c>
      <c r="E431" s="21" t="s">
        <v>230</v>
      </c>
      <c r="F431" s="21" t="s">
        <v>231</v>
      </c>
      <c r="G431" s="21" t="s">
        <v>232</v>
      </c>
    </row>
    <row r="432" spans="1:7" ht="36.9" customHeight="1">
      <c r="A432" s="22" t="s">
        <v>504</v>
      </c>
      <c r="B432" s="23" t="s">
        <v>505</v>
      </c>
      <c r="C432" s="22" t="s">
        <v>37</v>
      </c>
      <c r="D432" s="22" t="s">
        <v>455</v>
      </c>
      <c r="E432" s="24">
        <v>1.8E-3</v>
      </c>
      <c r="F432" s="25">
        <v>87.52</v>
      </c>
      <c r="G432" s="25">
        <v>0.16</v>
      </c>
    </row>
    <row r="433" spans="1:7" ht="36.9" customHeight="1">
      <c r="A433" s="22" t="s">
        <v>506</v>
      </c>
      <c r="B433" s="23" t="s">
        <v>507</v>
      </c>
      <c r="C433" s="22" t="s">
        <v>37</v>
      </c>
      <c r="D433" s="22" t="s">
        <v>456</v>
      </c>
      <c r="E433" s="24">
        <v>4.1999999999999997E-3</v>
      </c>
      <c r="F433" s="25">
        <v>439.75</v>
      </c>
      <c r="G433" s="25">
        <v>1.85</v>
      </c>
    </row>
    <row r="434" spans="1:7" ht="15" customHeight="1">
      <c r="A434" s="3"/>
      <c r="B434" s="3"/>
      <c r="C434" s="3"/>
      <c r="D434" s="3"/>
      <c r="E434" s="122" t="s">
        <v>257</v>
      </c>
      <c r="F434" s="122"/>
      <c r="G434" s="26">
        <v>2.0099999999999998</v>
      </c>
    </row>
    <row r="435" spans="1:7" ht="15" customHeight="1">
      <c r="A435" s="3"/>
      <c r="B435" s="3"/>
      <c r="C435" s="3"/>
      <c r="D435" s="3"/>
      <c r="E435" s="123" t="s">
        <v>249</v>
      </c>
      <c r="F435" s="123"/>
      <c r="G435" s="8">
        <v>1.99</v>
      </c>
    </row>
    <row r="436" spans="1:7" ht="9.9" customHeight="1">
      <c r="A436" s="3"/>
      <c r="B436" s="3"/>
      <c r="C436" s="119"/>
      <c r="D436" s="119"/>
      <c r="E436" s="3"/>
      <c r="F436" s="3"/>
      <c r="G436" s="3"/>
    </row>
    <row r="437" spans="1:7" ht="20.100000000000001" customHeight="1">
      <c r="A437" s="120" t="s">
        <v>193</v>
      </c>
      <c r="B437" s="120"/>
      <c r="C437" s="120"/>
      <c r="D437" s="120"/>
      <c r="E437" s="120"/>
      <c r="F437" s="120"/>
      <c r="G437" s="120"/>
    </row>
    <row r="438" spans="1:7" ht="15" customHeight="1">
      <c r="A438" s="121" t="s">
        <v>254</v>
      </c>
      <c r="B438" s="121"/>
      <c r="C438" s="21" t="s">
        <v>21</v>
      </c>
      <c r="D438" s="21" t="s">
        <v>22</v>
      </c>
      <c r="E438" s="21" t="s">
        <v>230</v>
      </c>
      <c r="F438" s="21" t="s">
        <v>231</v>
      </c>
      <c r="G438" s="21" t="s">
        <v>232</v>
      </c>
    </row>
    <row r="439" spans="1:7" ht="36.9" customHeight="1">
      <c r="A439" s="22" t="s">
        <v>504</v>
      </c>
      <c r="B439" s="23" t="s">
        <v>505</v>
      </c>
      <c r="C439" s="22" t="s">
        <v>37</v>
      </c>
      <c r="D439" s="22" t="s">
        <v>455</v>
      </c>
      <c r="E439" s="24">
        <v>6.9999999999999999E-4</v>
      </c>
      <c r="F439" s="25">
        <v>87.52</v>
      </c>
      <c r="G439" s="25">
        <v>0.06</v>
      </c>
    </row>
    <row r="440" spans="1:7" ht="36.9" customHeight="1">
      <c r="A440" s="22" t="s">
        <v>506</v>
      </c>
      <c r="B440" s="23" t="s">
        <v>507</v>
      </c>
      <c r="C440" s="22" t="s">
        <v>37</v>
      </c>
      <c r="D440" s="22" t="s">
        <v>456</v>
      </c>
      <c r="E440" s="24">
        <v>1.6999999999999999E-3</v>
      </c>
      <c r="F440" s="25">
        <v>439.75</v>
      </c>
      <c r="G440" s="25">
        <v>0.75</v>
      </c>
    </row>
    <row r="441" spans="1:7" ht="15" customHeight="1">
      <c r="A441" s="3"/>
      <c r="B441" s="3"/>
      <c r="C441" s="3"/>
      <c r="D441" s="3"/>
      <c r="E441" s="122" t="s">
        <v>257</v>
      </c>
      <c r="F441" s="122"/>
      <c r="G441" s="26">
        <v>0.81</v>
      </c>
    </row>
    <row r="442" spans="1:7" ht="15" customHeight="1">
      <c r="A442" s="3"/>
      <c r="B442" s="3"/>
      <c r="C442" s="3"/>
      <c r="D442" s="3"/>
      <c r="E442" s="123" t="s">
        <v>249</v>
      </c>
      <c r="F442" s="123"/>
      <c r="G442" s="8">
        <v>0.8</v>
      </c>
    </row>
    <row r="443" spans="1:7" ht="9.9" customHeight="1">
      <c r="A443" s="3"/>
      <c r="B443" s="3"/>
      <c r="C443" s="119"/>
      <c r="D443" s="119"/>
      <c r="E443" s="3"/>
      <c r="F443" s="3"/>
      <c r="G443" s="3"/>
    </row>
    <row r="444" spans="1:7" ht="20.100000000000001" customHeight="1">
      <c r="A444" s="67"/>
      <c r="B444" s="67"/>
      <c r="C444" s="67"/>
      <c r="D444" s="67"/>
      <c r="E444" s="67"/>
      <c r="F444" s="67"/>
      <c r="G444" s="67"/>
    </row>
    <row r="445" spans="1:7" ht="15" customHeight="1">
      <c r="A445" s="68"/>
      <c r="B445" s="68"/>
      <c r="C445" s="59"/>
      <c r="D445" s="59"/>
      <c r="E445" s="59"/>
      <c r="F445" s="59"/>
      <c r="G445" s="59"/>
    </row>
    <row r="446" spans="1:7" ht="15" customHeight="1">
      <c r="A446" s="60"/>
      <c r="B446" s="61"/>
      <c r="C446" s="60"/>
      <c r="D446" s="60"/>
      <c r="E446" s="62"/>
      <c r="F446" s="63"/>
      <c r="G446" s="63"/>
    </row>
    <row r="447" spans="1:7" ht="15" customHeight="1">
      <c r="A447" s="60"/>
      <c r="B447" s="61"/>
      <c r="C447" s="60"/>
      <c r="D447" s="60"/>
      <c r="E447" s="62"/>
      <c r="F447" s="63"/>
      <c r="G447" s="63"/>
    </row>
    <row r="448" spans="1:7" ht="15" customHeight="1">
      <c r="A448" s="60"/>
      <c r="B448" s="61"/>
      <c r="C448" s="60"/>
      <c r="D448" s="60"/>
      <c r="E448" s="62"/>
      <c r="F448" s="63"/>
      <c r="G448" s="63"/>
    </row>
    <row r="449" spans="1:7" ht="15" customHeight="1">
      <c r="A449" s="60"/>
      <c r="B449" s="61"/>
      <c r="C449" s="60"/>
      <c r="D449" s="60"/>
      <c r="E449" s="62"/>
      <c r="F449" s="63"/>
      <c r="G449" s="63"/>
    </row>
    <row r="450" spans="1:7" ht="15" customHeight="1">
      <c r="A450" s="60"/>
      <c r="B450" s="61"/>
      <c r="C450" s="60"/>
      <c r="D450" s="60"/>
      <c r="E450" s="62"/>
      <c r="F450" s="63"/>
      <c r="G450" s="63"/>
    </row>
    <row r="451" spans="1:7" ht="15" customHeight="1">
      <c r="A451" s="60"/>
      <c r="B451" s="61"/>
      <c r="C451" s="60"/>
      <c r="D451" s="60"/>
      <c r="E451" s="62"/>
      <c r="F451" s="63"/>
      <c r="G451" s="63"/>
    </row>
    <row r="452" spans="1:7" ht="15" customHeight="1">
      <c r="A452" s="60"/>
      <c r="B452" s="61"/>
      <c r="C452" s="60"/>
      <c r="D452" s="60"/>
      <c r="E452" s="62"/>
      <c r="F452" s="63"/>
      <c r="G452" s="63"/>
    </row>
    <row r="453" spans="1:7" ht="15" customHeight="1">
      <c r="A453" s="60"/>
      <c r="B453" s="61"/>
      <c r="C453" s="60"/>
      <c r="D453" s="60"/>
      <c r="E453" s="62"/>
      <c r="F453" s="63"/>
      <c r="G453" s="63"/>
    </row>
    <row r="454" spans="1:7" ht="15" customHeight="1">
      <c r="A454" s="60"/>
      <c r="B454" s="61"/>
      <c r="C454" s="60"/>
      <c r="D454" s="60"/>
      <c r="E454" s="62"/>
      <c r="F454" s="63"/>
      <c r="G454" s="63"/>
    </row>
    <row r="455" spans="1:7" ht="15" customHeight="1">
      <c r="A455" s="60"/>
      <c r="B455" s="61"/>
      <c r="C455" s="60"/>
      <c r="D455" s="60"/>
      <c r="E455" s="62"/>
      <c r="F455" s="63"/>
      <c r="G455" s="63"/>
    </row>
    <row r="456" spans="1:7" ht="15" customHeight="1">
      <c r="A456" s="60"/>
      <c r="B456" s="61"/>
      <c r="C456" s="60"/>
      <c r="D456" s="60"/>
      <c r="E456" s="62"/>
      <c r="F456" s="63"/>
      <c r="G456" s="63"/>
    </row>
    <row r="457" spans="1:7" ht="15" customHeight="1">
      <c r="A457" s="60"/>
      <c r="B457" s="61"/>
      <c r="C457" s="60"/>
      <c r="D457" s="60"/>
      <c r="E457" s="62"/>
      <c r="F457" s="63"/>
      <c r="G457" s="63"/>
    </row>
    <row r="458" spans="1:7" ht="15" customHeight="1">
      <c r="A458" s="60"/>
      <c r="B458" s="61"/>
      <c r="C458" s="60"/>
      <c r="D458" s="60"/>
      <c r="E458" s="62"/>
      <c r="F458" s="63"/>
      <c r="G458" s="63"/>
    </row>
    <row r="459" spans="1:7" ht="15" customHeight="1">
      <c r="A459" s="60"/>
      <c r="B459" s="61"/>
      <c r="C459" s="60"/>
      <c r="D459" s="60"/>
      <c r="E459" s="62"/>
      <c r="F459" s="63"/>
      <c r="G459" s="63"/>
    </row>
    <row r="460" spans="1:7" ht="15" customHeight="1">
      <c r="A460" s="60"/>
      <c r="B460" s="61"/>
      <c r="C460" s="60"/>
      <c r="D460" s="60"/>
      <c r="E460" s="62"/>
      <c r="F460" s="63"/>
      <c r="G460" s="63"/>
    </row>
    <row r="461" spans="1:7" ht="15" customHeight="1">
      <c r="A461" s="60"/>
      <c r="B461" s="61"/>
      <c r="C461" s="60"/>
      <c r="D461" s="60"/>
      <c r="E461" s="62"/>
      <c r="F461" s="63"/>
      <c r="G461" s="63"/>
    </row>
    <row r="462" spans="1:7" ht="15" customHeight="1">
      <c r="A462" s="60"/>
      <c r="B462" s="61"/>
      <c r="C462" s="60"/>
      <c r="D462" s="60"/>
      <c r="E462" s="62"/>
      <c r="F462" s="63"/>
      <c r="G462" s="63"/>
    </row>
    <row r="463" spans="1:7" ht="15" customHeight="1">
      <c r="A463" s="60"/>
      <c r="B463" s="61"/>
      <c r="C463" s="60"/>
      <c r="D463" s="60"/>
      <c r="E463" s="62"/>
      <c r="F463" s="63"/>
      <c r="G463" s="63"/>
    </row>
    <row r="464" spans="1:7" ht="15" customHeight="1">
      <c r="A464" s="71"/>
      <c r="B464" s="71"/>
      <c r="C464" s="71"/>
      <c r="D464" s="71"/>
      <c r="E464" s="72"/>
      <c r="F464" s="73"/>
      <c r="G464" s="73"/>
    </row>
    <row r="465" spans="1:7" ht="15" customHeight="1">
      <c r="A465" s="64"/>
      <c r="B465" s="64"/>
      <c r="C465" s="64"/>
      <c r="D465" s="64"/>
      <c r="E465" s="69"/>
      <c r="F465" s="69"/>
      <c r="G465" s="65"/>
    </row>
    <row r="466" spans="1:7" ht="15" customHeight="1">
      <c r="A466" s="68"/>
      <c r="B466" s="68"/>
      <c r="C466" s="59"/>
      <c r="D466" s="59"/>
      <c r="E466" s="59"/>
      <c r="F466" s="59"/>
      <c r="G466" s="59"/>
    </row>
    <row r="467" spans="1:7" ht="15" customHeight="1">
      <c r="A467" s="60"/>
      <c r="B467" s="61"/>
      <c r="C467" s="60"/>
      <c r="D467" s="60"/>
      <c r="E467" s="62"/>
      <c r="F467" s="63"/>
      <c r="G467" s="63"/>
    </row>
    <row r="468" spans="1:7" ht="15" customHeight="1">
      <c r="A468" s="64"/>
      <c r="B468" s="64"/>
      <c r="C468" s="64"/>
      <c r="D468" s="64"/>
      <c r="E468" s="69"/>
      <c r="F468" s="69"/>
      <c r="G468" s="65"/>
    </row>
    <row r="469" spans="1:7" ht="15" customHeight="1">
      <c r="A469" s="68"/>
      <c r="B469" s="68"/>
      <c r="C469" s="59"/>
      <c r="D469" s="59"/>
      <c r="E469" s="59"/>
      <c r="F469" s="59"/>
      <c r="G469" s="59"/>
    </row>
    <row r="470" spans="1:7" ht="15" customHeight="1">
      <c r="A470" s="60"/>
      <c r="B470" s="61"/>
      <c r="C470" s="60"/>
      <c r="D470" s="60"/>
      <c r="E470" s="62"/>
      <c r="F470" s="63"/>
      <c r="G470" s="63"/>
    </row>
    <row r="471" spans="1:7" ht="15" customHeight="1">
      <c r="A471" s="64"/>
      <c r="B471" s="64"/>
      <c r="C471" s="64"/>
      <c r="D471" s="64"/>
      <c r="E471" s="69"/>
      <c r="F471" s="69"/>
      <c r="G471" s="65"/>
    </row>
    <row r="472" spans="1:7" ht="15" customHeight="1">
      <c r="A472" s="64"/>
      <c r="B472" s="64"/>
      <c r="C472" s="64"/>
      <c r="D472" s="64"/>
      <c r="E472" s="70"/>
      <c r="F472" s="70"/>
      <c r="G472" s="66"/>
    </row>
    <row r="473" spans="1:7" ht="9.9" customHeight="1">
      <c r="A473" s="3"/>
      <c r="B473" s="3"/>
      <c r="C473" s="119"/>
      <c r="D473" s="119"/>
      <c r="E473" s="3"/>
      <c r="F473" s="3"/>
      <c r="G473" s="3"/>
    </row>
    <row r="474" spans="1:7" ht="20.100000000000001" customHeight="1">
      <c r="A474" s="120" t="s">
        <v>194</v>
      </c>
      <c r="B474" s="120"/>
      <c r="C474" s="120"/>
      <c r="D474" s="120"/>
      <c r="E474" s="120"/>
      <c r="F474" s="120"/>
      <c r="G474" s="120"/>
    </row>
    <row r="475" spans="1:7" ht="15" customHeight="1">
      <c r="A475" s="121" t="s">
        <v>229</v>
      </c>
      <c r="B475" s="121"/>
      <c r="C475" s="21" t="s">
        <v>21</v>
      </c>
      <c r="D475" s="21" t="s">
        <v>22</v>
      </c>
      <c r="E475" s="21" t="s">
        <v>230</v>
      </c>
      <c r="F475" s="21" t="s">
        <v>231</v>
      </c>
      <c r="G475" s="21" t="s">
        <v>232</v>
      </c>
    </row>
    <row r="476" spans="1:7" ht="20.100000000000001" customHeight="1">
      <c r="A476" s="22" t="s">
        <v>509</v>
      </c>
      <c r="B476" s="23" t="s">
        <v>510</v>
      </c>
      <c r="C476" s="22" t="s">
        <v>37</v>
      </c>
      <c r="D476" s="22" t="s">
        <v>64</v>
      </c>
      <c r="E476" s="24">
        <v>0.01</v>
      </c>
      <c r="F476" s="25">
        <v>140</v>
      </c>
      <c r="G476" s="25">
        <v>1.4</v>
      </c>
    </row>
    <row r="477" spans="1:7" ht="29.1" customHeight="1">
      <c r="A477" s="22" t="s">
        <v>511</v>
      </c>
      <c r="B477" s="23" t="s">
        <v>512</v>
      </c>
      <c r="C477" s="22" t="s">
        <v>37</v>
      </c>
      <c r="D477" s="22" t="s">
        <v>64</v>
      </c>
      <c r="E477" s="24">
        <v>3.6999999999999998E-2</v>
      </c>
      <c r="F477" s="25">
        <v>483</v>
      </c>
      <c r="G477" s="25">
        <v>17.87</v>
      </c>
    </row>
    <row r="478" spans="1:7" ht="20.100000000000001" customHeight="1">
      <c r="A478" s="22" t="s">
        <v>513</v>
      </c>
      <c r="B478" s="23" t="s">
        <v>514</v>
      </c>
      <c r="C478" s="22" t="s">
        <v>37</v>
      </c>
      <c r="D478" s="22" t="s">
        <v>38</v>
      </c>
      <c r="E478" s="24">
        <v>0.2</v>
      </c>
      <c r="F478" s="25">
        <v>4.1100000000000003</v>
      </c>
      <c r="G478" s="25">
        <v>0.82</v>
      </c>
    </row>
    <row r="479" spans="1:7" ht="29.1" customHeight="1">
      <c r="A479" s="22" t="s">
        <v>515</v>
      </c>
      <c r="B479" s="23" t="s">
        <v>516</v>
      </c>
      <c r="C479" s="22" t="s">
        <v>37</v>
      </c>
      <c r="D479" s="22" t="s">
        <v>38</v>
      </c>
      <c r="E479" s="24">
        <v>8.3000000000000004E-2</v>
      </c>
      <c r="F479" s="25">
        <v>25.78</v>
      </c>
      <c r="G479" s="25">
        <v>2.14</v>
      </c>
    </row>
    <row r="480" spans="1:7" ht="15" customHeight="1">
      <c r="A480" s="3"/>
      <c r="B480" s="3"/>
      <c r="C480" s="3"/>
      <c r="D480" s="3"/>
      <c r="E480" s="122" t="s">
        <v>243</v>
      </c>
      <c r="F480" s="122"/>
      <c r="G480" s="26">
        <v>22.23</v>
      </c>
    </row>
    <row r="481" spans="1:7" ht="15" customHeight="1">
      <c r="A481" s="121" t="s">
        <v>457</v>
      </c>
      <c r="B481" s="121"/>
      <c r="C481" s="21" t="s">
        <v>21</v>
      </c>
      <c r="D481" s="21" t="s">
        <v>22</v>
      </c>
      <c r="E481" s="21" t="s">
        <v>230</v>
      </c>
      <c r="F481" s="21" t="s">
        <v>231</v>
      </c>
      <c r="G481" s="21" t="s">
        <v>232</v>
      </c>
    </row>
    <row r="482" spans="1:7" ht="15" customHeight="1">
      <c r="A482" s="22" t="s">
        <v>517</v>
      </c>
      <c r="B482" s="23" t="s">
        <v>518</v>
      </c>
      <c r="C482" s="22" t="s">
        <v>37</v>
      </c>
      <c r="D482" s="22" t="s">
        <v>247</v>
      </c>
      <c r="E482" s="24">
        <v>0.45400000000000001</v>
      </c>
      <c r="F482" s="25">
        <v>27.21</v>
      </c>
      <c r="G482" s="25">
        <v>12.35</v>
      </c>
    </row>
    <row r="483" spans="1:7" ht="15" customHeight="1">
      <c r="A483" s="22" t="s">
        <v>458</v>
      </c>
      <c r="B483" s="23" t="s">
        <v>459</v>
      </c>
      <c r="C483" s="22" t="s">
        <v>37</v>
      </c>
      <c r="D483" s="22" t="s">
        <v>247</v>
      </c>
      <c r="E483" s="24">
        <v>0.45400000000000001</v>
      </c>
      <c r="F483" s="25">
        <v>20.46</v>
      </c>
      <c r="G483" s="25">
        <v>9.2899999999999991</v>
      </c>
    </row>
    <row r="484" spans="1:7" ht="18" customHeight="1">
      <c r="A484" s="3"/>
      <c r="B484" s="3"/>
      <c r="C484" s="3"/>
      <c r="D484" s="3"/>
      <c r="E484" s="122" t="s">
        <v>460</v>
      </c>
      <c r="F484" s="122"/>
      <c r="G484" s="26">
        <v>21.64</v>
      </c>
    </row>
    <row r="485" spans="1:7" ht="15" customHeight="1">
      <c r="A485" s="3"/>
      <c r="B485" s="3"/>
      <c r="C485" s="3"/>
      <c r="D485" s="3"/>
      <c r="E485" s="123" t="s">
        <v>249</v>
      </c>
      <c r="F485" s="123"/>
      <c r="G485" s="8">
        <v>43.85</v>
      </c>
    </row>
    <row r="486" spans="1:7" ht="9.9" customHeight="1">
      <c r="A486" s="3"/>
      <c r="B486" s="3"/>
      <c r="C486" s="119"/>
      <c r="D486" s="119"/>
      <c r="E486" s="3"/>
      <c r="F486" s="3"/>
      <c r="G486" s="3"/>
    </row>
    <row r="487" spans="1:7" ht="20.100000000000001" customHeight="1">
      <c r="A487" s="120" t="s">
        <v>198</v>
      </c>
      <c r="B487" s="120"/>
      <c r="C487" s="120"/>
      <c r="D487" s="120"/>
      <c r="E487" s="120"/>
      <c r="F487" s="120"/>
      <c r="G487" s="120"/>
    </row>
    <row r="488" spans="1:7" ht="15" customHeight="1">
      <c r="A488" s="121" t="s">
        <v>229</v>
      </c>
      <c r="B488" s="121"/>
      <c r="C488" s="21" t="s">
        <v>21</v>
      </c>
      <c r="D488" s="21" t="s">
        <v>22</v>
      </c>
      <c r="E488" s="21" t="s">
        <v>230</v>
      </c>
      <c r="F488" s="21" t="s">
        <v>231</v>
      </c>
      <c r="G488" s="21" t="s">
        <v>232</v>
      </c>
    </row>
    <row r="489" spans="1:7" ht="20.100000000000001" customHeight="1">
      <c r="A489" s="22" t="s">
        <v>509</v>
      </c>
      <c r="B489" s="23" t="s">
        <v>510</v>
      </c>
      <c r="C489" s="22" t="s">
        <v>37</v>
      </c>
      <c r="D489" s="22" t="s">
        <v>64</v>
      </c>
      <c r="E489" s="24">
        <v>7.0000000000000001E-3</v>
      </c>
      <c r="F489" s="25">
        <v>140</v>
      </c>
      <c r="G489" s="25">
        <v>0.98</v>
      </c>
    </row>
    <row r="490" spans="1:7" ht="20.100000000000001" customHeight="1">
      <c r="A490" s="22" t="s">
        <v>519</v>
      </c>
      <c r="B490" s="23" t="s">
        <v>520</v>
      </c>
      <c r="C490" s="22" t="s">
        <v>37</v>
      </c>
      <c r="D490" s="22" t="s">
        <v>38</v>
      </c>
      <c r="E490" s="24">
        <v>1.0049999999999999</v>
      </c>
      <c r="F490" s="25">
        <v>26.7</v>
      </c>
      <c r="G490" s="25">
        <v>26.83</v>
      </c>
    </row>
    <row r="491" spans="1:7" ht="15" customHeight="1">
      <c r="A491" s="3"/>
      <c r="B491" s="3"/>
      <c r="C491" s="3"/>
      <c r="D491" s="3"/>
      <c r="E491" s="122" t="s">
        <v>243</v>
      </c>
      <c r="F491" s="122"/>
      <c r="G491" s="26">
        <v>27.81</v>
      </c>
    </row>
    <row r="492" spans="1:7" ht="15" customHeight="1">
      <c r="A492" s="121" t="s">
        <v>457</v>
      </c>
      <c r="B492" s="121"/>
      <c r="C492" s="21" t="s">
        <v>21</v>
      </c>
      <c r="D492" s="21" t="s">
        <v>22</v>
      </c>
      <c r="E492" s="21" t="s">
        <v>230</v>
      </c>
      <c r="F492" s="21" t="s">
        <v>231</v>
      </c>
      <c r="G492" s="21" t="s">
        <v>232</v>
      </c>
    </row>
    <row r="493" spans="1:7" ht="15" customHeight="1">
      <c r="A493" s="22" t="s">
        <v>517</v>
      </c>
      <c r="B493" s="23" t="s">
        <v>518</v>
      </c>
      <c r="C493" s="22" t="s">
        <v>37</v>
      </c>
      <c r="D493" s="22" t="s">
        <v>247</v>
      </c>
      <c r="E493" s="24">
        <v>0.39400000000000002</v>
      </c>
      <c r="F493" s="25">
        <v>27.21</v>
      </c>
      <c r="G493" s="25">
        <v>10.72</v>
      </c>
    </row>
    <row r="494" spans="1:7" ht="15" customHeight="1">
      <c r="A494" s="22" t="s">
        <v>458</v>
      </c>
      <c r="B494" s="23" t="s">
        <v>459</v>
      </c>
      <c r="C494" s="22" t="s">
        <v>37</v>
      </c>
      <c r="D494" s="22" t="s">
        <v>247</v>
      </c>
      <c r="E494" s="24">
        <v>0.39400000000000002</v>
      </c>
      <c r="F494" s="25">
        <v>20.46</v>
      </c>
      <c r="G494" s="25">
        <v>8.06</v>
      </c>
    </row>
    <row r="495" spans="1:7" ht="18" customHeight="1">
      <c r="A495" s="3"/>
      <c r="B495" s="3"/>
      <c r="C495" s="3"/>
      <c r="D495" s="3"/>
      <c r="E495" s="122" t="s">
        <v>460</v>
      </c>
      <c r="F495" s="122"/>
      <c r="G495" s="26">
        <v>18.78</v>
      </c>
    </row>
    <row r="496" spans="1:7" ht="15" customHeight="1">
      <c r="A496" s="121" t="s">
        <v>250</v>
      </c>
      <c r="B496" s="121"/>
      <c r="C496" s="21" t="s">
        <v>21</v>
      </c>
      <c r="D496" s="21" t="s">
        <v>22</v>
      </c>
      <c r="E496" s="21" t="s">
        <v>230</v>
      </c>
      <c r="F496" s="21" t="s">
        <v>231</v>
      </c>
      <c r="G496" s="21" t="s">
        <v>232</v>
      </c>
    </row>
    <row r="497" spans="1:7" ht="20.100000000000001" customHeight="1">
      <c r="A497" s="22" t="s">
        <v>521</v>
      </c>
      <c r="B497" s="23" t="s">
        <v>522</v>
      </c>
      <c r="C497" s="22" t="s">
        <v>37</v>
      </c>
      <c r="D497" s="22" t="s">
        <v>64</v>
      </c>
      <c r="E497" s="24">
        <v>2E-3</v>
      </c>
      <c r="F497" s="25">
        <v>706.67</v>
      </c>
      <c r="G497" s="25">
        <v>1.41</v>
      </c>
    </row>
    <row r="498" spans="1:7" ht="15" customHeight="1">
      <c r="A498" s="3"/>
      <c r="B498" s="3"/>
      <c r="C498" s="3"/>
      <c r="D498" s="3"/>
      <c r="E498" s="122" t="s">
        <v>253</v>
      </c>
      <c r="F498" s="122"/>
      <c r="G498" s="26">
        <v>1.41</v>
      </c>
    </row>
    <row r="499" spans="1:7" ht="15" customHeight="1">
      <c r="A499" s="3"/>
      <c r="B499" s="3"/>
      <c r="C499" s="3"/>
      <c r="D499" s="3"/>
      <c r="E499" s="123" t="s">
        <v>249</v>
      </c>
      <c r="F499" s="123"/>
      <c r="G499" s="8">
        <v>48</v>
      </c>
    </row>
    <row r="500" spans="1:7" ht="9.9" customHeight="1">
      <c r="A500" s="3"/>
      <c r="B500" s="3"/>
      <c r="C500" s="119"/>
      <c r="D500" s="119"/>
      <c r="E500" s="3"/>
      <c r="F500" s="3"/>
      <c r="G500" s="3"/>
    </row>
    <row r="501" spans="1:7" ht="20.100000000000001" customHeight="1">
      <c r="A501" s="120" t="s">
        <v>199</v>
      </c>
      <c r="B501" s="120"/>
      <c r="C501" s="120"/>
      <c r="D501" s="120"/>
      <c r="E501" s="120"/>
      <c r="F501" s="120"/>
      <c r="G501" s="120"/>
    </row>
    <row r="502" spans="1:7" ht="15" customHeight="1">
      <c r="A502" s="121" t="s">
        <v>254</v>
      </c>
      <c r="B502" s="121"/>
      <c r="C502" s="21" t="s">
        <v>21</v>
      </c>
      <c r="D502" s="21" t="s">
        <v>22</v>
      </c>
      <c r="E502" s="21" t="s">
        <v>230</v>
      </c>
      <c r="F502" s="21" t="s">
        <v>231</v>
      </c>
      <c r="G502" s="21" t="s">
        <v>232</v>
      </c>
    </row>
    <row r="503" spans="1:7" ht="36.9" customHeight="1">
      <c r="A503" s="22" t="s">
        <v>523</v>
      </c>
      <c r="B503" s="23" t="s">
        <v>524</v>
      </c>
      <c r="C503" s="22" t="s">
        <v>37</v>
      </c>
      <c r="D503" s="22" t="s">
        <v>455</v>
      </c>
      <c r="E503" s="24">
        <v>5.8200000000000002E-2</v>
      </c>
      <c r="F503" s="25">
        <v>1.01</v>
      </c>
      <c r="G503" s="25">
        <v>0.06</v>
      </c>
    </row>
    <row r="504" spans="1:7" ht="36.9" customHeight="1">
      <c r="A504" s="22" t="s">
        <v>525</v>
      </c>
      <c r="B504" s="23" t="s">
        <v>526</v>
      </c>
      <c r="C504" s="22" t="s">
        <v>37</v>
      </c>
      <c r="D504" s="22" t="s">
        <v>456</v>
      </c>
      <c r="E504" s="24">
        <v>3.8E-3</v>
      </c>
      <c r="F504" s="25">
        <v>11.08</v>
      </c>
      <c r="G504" s="25">
        <v>0.04</v>
      </c>
    </row>
    <row r="505" spans="1:7" ht="29.1" customHeight="1">
      <c r="A505" s="22" t="s">
        <v>527</v>
      </c>
      <c r="B505" s="23" t="s">
        <v>528</v>
      </c>
      <c r="C505" s="22" t="s">
        <v>37</v>
      </c>
      <c r="D505" s="22" t="s">
        <v>455</v>
      </c>
      <c r="E505" s="24">
        <v>5.7799999999999997E-2</v>
      </c>
      <c r="F505" s="25">
        <v>0.57999999999999996</v>
      </c>
      <c r="G505" s="25">
        <v>0.03</v>
      </c>
    </row>
    <row r="506" spans="1:7" ht="29.1" customHeight="1">
      <c r="A506" s="22" t="s">
        <v>529</v>
      </c>
      <c r="B506" s="23" t="s">
        <v>530</v>
      </c>
      <c r="C506" s="22" t="s">
        <v>37</v>
      </c>
      <c r="D506" s="22" t="s">
        <v>456</v>
      </c>
      <c r="E506" s="24">
        <v>4.1000000000000003E-3</v>
      </c>
      <c r="F506" s="25">
        <v>10.130000000000001</v>
      </c>
      <c r="G506" s="25">
        <v>0.04</v>
      </c>
    </row>
    <row r="507" spans="1:7" ht="15" customHeight="1">
      <c r="A507" s="3"/>
      <c r="B507" s="3"/>
      <c r="C507" s="3"/>
      <c r="D507" s="3"/>
      <c r="E507" s="122" t="s">
        <v>257</v>
      </c>
      <c r="F507" s="122"/>
      <c r="G507" s="26">
        <v>0.17</v>
      </c>
    </row>
    <row r="508" spans="1:7" ht="15" customHeight="1">
      <c r="A508" s="121" t="s">
        <v>229</v>
      </c>
      <c r="B508" s="121"/>
      <c r="C508" s="21" t="s">
        <v>21</v>
      </c>
      <c r="D508" s="21" t="s">
        <v>22</v>
      </c>
      <c r="E508" s="21" t="s">
        <v>230</v>
      </c>
      <c r="F508" s="21" t="s">
        <v>231</v>
      </c>
      <c r="G508" s="21" t="s">
        <v>232</v>
      </c>
    </row>
    <row r="509" spans="1:7" ht="20.100000000000001" customHeight="1">
      <c r="A509" s="22" t="s">
        <v>509</v>
      </c>
      <c r="B509" s="23" t="s">
        <v>510</v>
      </c>
      <c r="C509" s="22" t="s">
        <v>37</v>
      </c>
      <c r="D509" s="22" t="s">
        <v>64</v>
      </c>
      <c r="E509" s="24">
        <v>5.6800000000000003E-2</v>
      </c>
      <c r="F509" s="25">
        <v>140</v>
      </c>
      <c r="G509" s="25">
        <v>7.95</v>
      </c>
    </row>
    <row r="510" spans="1:7" ht="29.1" customHeight="1">
      <c r="A510" s="22" t="s">
        <v>531</v>
      </c>
      <c r="B510" s="23" t="s">
        <v>532</v>
      </c>
      <c r="C510" s="22" t="s">
        <v>37</v>
      </c>
      <c r="D510" s="22" t="s">
        <v>33</v>
      </c>
      <c r="E510" s="24">
        <v>1.0038</v>
      </c>
      <c r="F510" s="25">
        <v>41.81</v>
      </c>
      <c r="G510" s="25">
        <v>41.97</v>
      </c>
    </row>
    <row r="511" spans="1:7" ht="15" customHeight="1">
      <c r="A511" s="22" t="s">
        <v>533</v>
      </c>
      <c r="B511" s="23" t="s">
        <v>534</v>
      </c>
      <c r="C511" s="22" t="s">
        <v>37</v>
      </c>
      <c r="D511" s="22" t="s">
        <v>64</v>
      </c>
      <c r="E511" s="24">
        <v>6.6E-3</v>
      </c>
      <c r="F511" s="25">
        <v>99.42</v>
      </c>
      <c r="G511" s="25">
        <v>0.66</v>
      </c>
    </row>
    <row r="512" spans="1:7" ht="15" customHeight="1">
      <c r="A512" s="3"/>
      <c r="B512" s="3"/>
      <c r="C512" s="3"/>
      <c r="D512" s="3"/>
      <c r="E512" s="122" t="s">
        <v>243</v>
      </c>
      <c r="F512" s="122"/>
      <c r="G512" s="26">
        <v>50.58</v>
      </c>
    </row>
    <row r="513" spans="1:7" ht="15" customHeight="1">
      <c r="A513" s="121" t="s">
        <v>457</v>
      </c>
      <c r="B513" s="121"/>
      <c r="C513" s="21" t="s">
        <v>21</v>
      </c>
      <c r="D513" s="21" t="s">
        <v>22</v>
      </c>
      <c r="E513" s="21" t="s">
        <v>230</v>
      </c>
      <c r="F513" s="21" t="s">
        <v>231</v>
      </c>
      <c r="G513" s="21" t="s">
        <v>232</v>
      </c>
    </row>
    <row r="514" spans="1:7" ht="15" customHeight="1">
      <c r="A514" s="22" t="s">
        <v>535</v>
      </c>
      <c r="B514" s="23" t="s">
        <v>536</v>
      </c>
      <c r="C514" s="22" t="s">
        <v>37</v>
      </c>
      <c r="D514" s="22" t="s">
        <v>247</v>
      </c>
      <c r="E514" s="24">
        <v>0.1239</v>
      </c>
      <c r="F514" s="25">
        <v>27.01</v>
      </c>
      <c r="G514" s="25">
        <v>3.35</v>
      </c>
    </row>
    <row r="515" spans="1:7" ht="15" customHeight="1">
      <c r="A515" s="22" t="s">
        <v>458</v>
      </c>
      <c r="B515" s="23" t="s">
        <v>459</v>
      </c>
      <c r="C515" s="22" t="s">
        <v>37</v>
      </c>
      <c r="D515" s="22" t="s">
        <v>247</v>
      </c>
      <c r="E515" s="24">
        <v>0.1239</v>
      </c>
      <c r="F515" s="25">
        <v>20.46</v>
      </c>
      <c r="G515" s="25">
        <v>2.5299999999999998</v>
      </c>
    </row>
    <row r="516" spans="1:7" ht="18" customHeight="1">
      <c r="A516" s="3"/>
      <c r="B516" s="3"/>
      <c r="C516" s="3"/>
      <c r="D516" s="3"/>
      <c r="E516" s="122" t="s">
        <v>460</v>
      </c>
      <c r="F516" s="122"/>
      <c r="G516" s="26">
        <v>5.88</v>
      </c>
    </row>
    <row r="517" spans="1:7" ht="15" customHeight="1">
      <c r="A517" s="3"/>
      <c r="B517" s="3"/>
      <c r="C517" s="3"/>
      <c r="D517" s="3"/>
      <c r="E517" s="123" t="s">
        <v>249</v>
      </c>
      <c r="F517" s="123"/>
      <c r="G517" s="8">
        <v>56.59</v>
      </c>
    </row>
    <row r="518" spans="1:7" ht="9.9" customHeight="1">
      <c r="A518" s="3"/>
      <c r="B518" s="3"/>
      <c r="C518" s="119"/>
      <c r="D518" s="119"/>
      <c r="E518" s="3"/>
      <c r="F518" s="3"/>
      <c r="G518" s="3"/>
    </row>
    <row r="519" spans="1:7" ht="20.100000000000001" customHeight="1">
      <c r="A519" s="120" t="s">
        <v>202</v>
      </c>
      <c r="B519" s="120"/>
      <c r="C519" s="120"/>
      <c r="D519" s="120"/>
      <c r="E519" s="120"/>
      <c r="F519" s="120"/>
      <c r="G519" s="120"/>
    </row>
    <row r="520" spans="1:7" ht="15" customHeight="1">
      <c r="A520" s="121" t="s">
        <v>229</v>
      </c>
      <c r="B520" s="121"/>
      <c r="C520" s="21" t="s">
        <v>21</v>
      </c>
      <c r="D520" s="21" t="s">
        <v>22</v>
      </c>
      <c r="E520" s="21" t="s">
        <v>230</v>
      </c>
      <c r="F520" s="21" t="s">
        <v>231</v>
      </c>
      <c r="G520" s="21" t="s">
        <v>232</v>
      </c>
    </row>
    <row r="521" spans="1:7" ht="15" customHeight="1">
      <c r="A521" s="22" t="s">
        <v>537</v>
      </c>
      <c r="B521" s="23" t="s">
        <v>538</v>
      </c>
      <c r="C521" s="22" t="s">
        <v>32</v>
      </c>
      <c r="D521" s="22" t="s">
        <v>38</v>
      </c>
      <c r="E521" s="24">
        <v>1</v>
      </c>
      <c r="F521" s="25">
        <v>15.86</v>
      </c>
      <c r="G521" s="25">
        <v>15.86</v>
      </c>
    </row>
    <row r="522" spans="1:7" ht="15" customHeight="1">
      <c r="A522" s="3"/>
      <c r="B522" s="3"/>
      <c r="C522" s="3"/>
      <c r="D522" s="3"/>
      <c r="E522" s="122" t="s">
        <v>243</v>
      </c>
      <c r="F522" s="122"/>
      <c r="G522" s="26">
        <v>15.86</v>
      </c>
    </row>
    <row r="523" spans="1:7" ht="15" customHeight="1">
      <c r="A523" s="121" t="s">
        <v>244</v>
      </c>
      <c r="B523" s="121"/>
      <c r="C523" s="21" t="s">
        <v>21</v>
      </c>
      <c r="D523" s="21" t="s">
        <v>22</v>
      </c>
      <c r="E523" s="21" t="s">
        <v>230</v>
      </c>
      <c r="F523" s="21" t="s">
        <v>231</v>
      </c>
      <c r="G523" s="21" t="s">
        <v>232</v>
      </c>
    </row>
    <row r="524" spans="1:7" ht="15" customHeight="1">
      <c r="A524" s="22" t="s">
        <v>433</v>
      </c>
      <c r="B524" s="23" t="s">
        <v>434</v>
      </c>
      <c r="C524" s="22" t="s">
        <v>32</v>
      </c>
      <c r="D524" s="22" t="s">
        <v>247</v>
      </c>
      <c r="E524" s="24">
        <v>0.18</v>
      </c>
      <c r="F524" s="25">
        <v>26.86</v>
      </c>
      <c r="G524" s="25">
        <v>4.83</v>
      </c>
    </row>
    <row r="525" spans="1:7" ht="15" customHeight="1">
      <c r="A525" s="22" t="s">
        <v>245</v>
      </c>
      <c r="B525" s="23" t="s">
        <v>246</v>
      </c>
      <c r="C525" s="22" t="s">
        <v>32</v>
      </c>
      <c r="D525" s="22" t="s">
        <v>247</v>
      </c>
      <c r="E525" s="24">
        <v>0.36</v>
      </c>
      <c r="F525" s="25">
        <v>20.260000000000002</v>
      </c>
      <c r="G525" s="25">
        <v>7.29</v>
      </c>
    </row>
    <row r="526" spans="1:7" ht="15" customHeight="1">
      <c r="A526" s="3"/>
      <c r="B526" s="3"/>
      <c r="C526" s="3"/>
      <c r="D526" s="3"/>
      <c r="E526" s="122" t="s">
        <v>248</v>
      </c>
      <c r="F526" s="122"/>
      <c r="G526" s="26">
        <v>12.12</v>
      </c>
    </row>
    <row r="527" spans="1:7" ht="15" customHeight="1">
      <c r="A527" s="121" t="s">
        <v>250</v>
      </c>
      <c r="B527" s="121"/>
      <c r="C527" s="21" t="s">
        <v>21</v>
      </c>
      <c r="D527" s="21" t="s">
        <v>22</v>
      </c>
      <c r="E527" s="21" t="s">
        <v>230</v>
      </c>
      <c r="F527" s="21" t="s">
        <v>231</v>
      </c>
      <c r="G527" s="21" t="s">
        <v>232</v>
      </c>
    </row>
    <row r="528" spans="1:7" ht="15" customHeight="1">
      <c r="A528" s="22" t="s">
        <v>539</v>
      </c>
      <c r="B528" s="23" t="s">
        <v>540</v>
      </c>
      <c r="C528" s="22" t="s">
        <v>32</v>
      </c>
      <c r="D528" s="22" t="s">
        <v>64</v>
      </c>
      <c r="E528" s="24">
        <v>1E-3</v>
      </c>
      <c r="F528" s="25">
        <v>649.29</v>
      </c>
      <c r="G528" s="25">
        <v>0.65</v>
      </c>
    </row>
    <row r="529" spans="1:7" ht="15" customHeight="1">
      <c r="A529" s="3"/>
      <c r="B529" s="3"/>
      <c r="C529" s="3"/>
      <c r="D529" s="3"/>
      <c r="E529" s="122" t="s">
        <v>253</v>
      </c>
      <c r="F529" s="122"/>
      <c r="G529" s="26">
        <v>0.65</v>
      </c>
    </row>
    <row r="530" spans="1:7" ht="15" customHeight="1">
      <c r="A530" s="3"/>
      <c r="B530" s="3"/>
      <c r="C530" s="3"/>
      <c r="D530" s="3"/>
      <c r="E530" s="123" t="s">
        <v>249</v>
      </c>
      <c r="F530" s="123"/>
      <c r="G530" s="8">
        <v>28.64</v>
      </c>
    </row>
    <row r="531" spans="1:7" ht="9.9" customHeight="1">
      <c r="A531" s="3"/>
      <c r="B531" s="3"/>
      <c r="C531" s="119"/>
      <c r="D531" s="119"/>
      <c r="E531" s="3"/>
      <c r="F531" s="3"/>
      <c r="G531" s="3"/>
    </row>
    <row r="532" spans="1:7" ht="20.100000000000001" customHeight="1">
      <c r="A532" s="120" t="s">
        <v>203</v>
      </c>
      <c r="B532" s="120"/>
      <c r="C532" s="120"/>
      <c r="D532" s="120"/>
      <c r="E532" s="120"/>
      <c r="F532" s="120"/>
      <c r="G532" s="120"/>
    </row>
    <row r="533" spans="1:7" ht="15" customHeight="1">
      <c r="A533" s="121" t="s">
        <v>229</v>
      </c>
      <c r="B533" s="121"/>
      <c r="C533" s="21" t="s">
        <v>21</v>
      </c>
      <c r="D533" s="21" t="s">
        <v>22</v>
      </c>
      <c r="E533" s="21" t="s">
        <v>230</v>
      </c>
      <c r="F533" s="21" t="s">
        <v>231</v>
      </c>
      <c r="G533" s="21" t="s">
        <v>232</v>
      </c>
    </row>
    <row r="534" spans="1:7" ht="15" customHeight="1">
      <c r="A534" s="22" t="s">
        <v>411</v>
      </c>
      <c r="B534" s="23" t="s">
        <v>412</v>
      </c>
      <c r="C534" s="22" t="s">
        <v>32</v>
      </c>
      <c r="D534" s="22" t="s">
        <v>64</v>
      </c>
      <c r="E534" s="24">
        <v>1.8200000000000001E-2</v>
      </c>
      <c r="F534" s="25">
        <v>83.58</v>
      </c>
      <c r="G534" s="25">
        <v>1.52</v>
      </c>
    </row>
    <row r="535" spans="1:7" ht="15" customHeight="1">
      <c r="A535" s="22" t="s">
        <v>541</v>
      </c>
      <c r="B535" s="23" t="s">
        <v>542</v>
      </c>
      <c r="C535" s="22" t="s">
        <v>32</v>
      </c>
      <c r="D535" s="22" t="s">
        <v>242</v>
      </c>
      <c r="E535" s="24">
        <v>2.73</v>
      </c>
      <c r="F535" s="25">
        <v>0.96</v>
      </c>
      <c r="G535" s="25">
        <v>2.62</v>
      </c>
    </row>
    <row r="536" spans="1:7" ht="15" customHeight="1">
      <c r="A536" s="22" t="s">
        <v>543</v>
      </c>
      <c r="B536" s="23" t="s">
        <v>544</v>
      </c>
      <c r="C536" s="22" t="s">
        <v>32</v>
      </c>
      <c r="D536" s="22" t="s">
        <v>242</v>
      </c>
      <c r="E536" s="24">
        <v>2.8</v>
      </c>
      <c r="F536" s="25">
        <v>0.71</v>
      </c>
      <c r="G536" s="25">
        <v>1.99</v>
      </c>
    </row>
    <row r="537" spans="1:7" ht="20.100000000000001" customHeight="1">
      <c r="A537" s="22" t="s">
        <v>545</v>
      </c>
      <c r="B537" s="23" t="s">
        <v>546</v>
      </c>
      <c r="C537" s="22" t="s">
        <v>32</v>
      </c>
      <c r="D537" s="22" t="s">
        <v>33</v>
      </c>
      <c r="E537" s="24">
        <v>1.1000000000000001</v>
      </c>
      <c r="F537" s="25">
        <v>67.38</v>
      </c>
      <c r="G537" s="25">
        <v>74.12</v>
      </c>
    </row>
    <row r="538" spans="1:7" ht="15" customHeight="1">
      <c r="A538" s="3"/>
      <c r="B538" s="3"/>
      <c r="C538" s="3"/>
      <c r="D538" s="3"/>
      <c r="E538" s="122" t="s">
        <v>243</v>
      </c>
      <c r="F538" s="122"/>
      <c r="G538" s="26">
        <v>80.25</v>
      </c>
    </row>
    <row r="539" spans="1:7" ht="15" customHeight="1">
      <c r="A539" s="121" t="s">
        <v>244</v>
      </c>
      <c r="B539" s="121"/>
      <c r="C539" s="21" t="s">
        <v>21</v>
      </c>
      <c r="D539" s="21" t="s">
        <v>22</v>
      </c>
      <c r="E539" s="21" t="s">
        <v>230</v>
      </c>
      <c r="F539" s="21" t="s">
        <v>231</v>
      </c>
      <c r="G539" s="21" t="s">
        <v>232</v>
      </c>
    </row>
    <row r="540" spans="1:7" ht="15" customHeight="1">
      <c r="A540" s="22" t="s">
        <v>547</v>
      </c>
      <c r="B540" s="23" t="s">
        <v>548</v>
      </c>
      <c r="C540" s="22" t="s">
        <v>32</v>
      </c>
      <c r="D540" s="22" t="s">
        <v>247</v>
      </c>
      <c r="E540" s="24">
        <v>1.6</v>
      </c>
      <c r="F540" s="25">
        <v>26.86</v>
      </c>
      <c r="G540" s="25">
        <v>42.98</v>
      </c>
    </row>
    <row r="541" spans="1:7" ht="15" customHeight="1">
      <c r="A541" s="22" t="s">
        <v>245</v>
      </c>
      <c r="B541" s="23" t="s">
        <v>246</v>
      </c>
      <c r="C541" s="22" t="s">
        <v>32</v>
      </c>
      <c r="D541" s="22" t="s">
        <v>247</v>
      </c>
      <c r="E541" s="24">
        <v>1.25</v>
      </c>
      <c r="F541" s="25">
        <v>20.260000000000002</v>
      </c>
      <c r="G541" s="25">
        <v>25.33</v>
      </c>
    </row>
    <row r="542" spans="1:7" ht="15" customHeight="1">
      <c r="A542" s="3"/>
      <c r="B542" s="3"/>
      <c r="C542" s="3"/>
      <c r="D542" s="3"/>
      <c r="E542" s="122" t="s">
        <v>248</v>
      </c>
      <c r="F542" s="122"/>
      <c r="G542" s="26">
        <v>68.31</v>
      </c>
    </row>
    <row r="543" spans="1:7" ht="15" customHeight="1">
      <c r="A543" s="3"/>
      <c r="B543" s="3"/>
      <c r="C543" s="3"/>
      <c r="D543" s="3"/>
      <c r="E543" s="123" t="s">
        <v>249</v>
      </c>
      <c r="F543" s="123"/>
      <c r="G543" s="8">
        <v>148.55000000000001</v>
      </c>
    </row>
    <row r="544" spans="1:7" ht="9.9" customHeight="1">
      <c r="A544" s="3"/>
      <c r="B544" s="3"/>
      <c r="C544" s="119"/>
      <c r="D544" s="119"/>
      <c r="E544" s="3"/>
      <c r="F544" s="3"/>
      <c r="G544" s="3"/>
    </row>
    <row r="545" spans="1:7" ht="20.100000000000001" customHeight="1">
      <c r="A545" s="120" t="s">
        <v>204</v>
      </c>
      <c r="B545" s="120"/>
      <c r="C545" s="120"/>
      <c r="D545" s="120"/>
      <c r="E545" s="120"/>
      <c r="F545" s="120"/>
      <c r="G545" s="120"/>
    </row>
    <row r="546" spans="1:7" ht="15" customHeight="1">
      <c r="A546" s="121" t="s">
        <v>229</v>
      </c>
      <c r="B546" s="121"/>
      <c r="C546" s="21" t="s">
        <v>21</v>
      </c>
      <c r="D546" s="21" t="s">
        <v>22</v>
      </c>
      <c r="E546" s="21" t="s">
        <v>230</v>
      </c>
      <c r="F546" s="21" t="s">
        <v>231</v>
      </c>
      <c r="G546" s="21" t="s">
        <v>232</v>
      </c>
    </row>
    <row r="547" spans="1:7" ht="15" customHeight="1">
      <c r="A547" s="22" t="s">
        <v>549</v>
      </c>
      <c r="B547" s="23" t="s">
        <v>550</v>
      </c>
      <c r="C547" s="22" t="s">
        <v>32</v>
      </c>
      <c r="D547" s="22" t="s">
        <v>64</v>
      </c>
      <c r="E547" s="24">
        <v>1.1000000000000001</v>
      </c>
      <c r="F547" s="25">
        <v>70</v>
      </c>
      <c r="G547" s="25">
        <v>77</v>
      </c>
    </row>
    <row r="548" spans="1:7" ht="15" customHeight="1">
      <c r="A548" s="3"/>
      <c r="B548" s="3"/>
      <c r="C548" s="3"/>
      <c r="D548" s="3"/>
      <c r="E548" s="122" t="s">
        <v>243</v>
      </c>
      <c r="F548" s="122"/>
      <c r="G548" s="26">
        <v>77</v>
      </c>
    </row>
    <row r="549" spans="1:7" ht="15" customHeight="1">
      <c r="A549" s="121" t="s">
        <v>244</v>
      </c>
      <c r="B549" s="121"/>
      <c r="C549" s="21" t="s">
        <v>21</v>
      </c>
      <c r="D549" s="21" t="s">
        <v>22</v>
      </c>
      <c r="E549" s="21" t="s">
        <v>230</v>
      </c>
      <c r="F549" s="21" t="s">
        <v>231</v>
      </c>
      <c r="G549" s="21" t="s">
        <v>232</v>
      </c>
    </row>
    <row r="550" spans="1:7" ht="15" customHeight="1">
      <c r="A550" s="22" t="s">
        <v>245</v>
      </c>
      <c r="B550" s="23" t="s">
        <v>246</v>
      </c>
      <c r="C550" s="22" t="s">
        <v>32</v>
      </c>
      <c r="D550" s="22" t="s">
        <v>247</v>
      </c>
      <c r="E550" s="24">
        <v>1.7</v>
      </c>
      <c r="F550" s="25">
        <v>20.260000000000002</v>
      </c>
      <c r="G550" s="25">
        <v>34.44</v>
      </c>
    </row>
    <row r="551" spans="1:7" ht="15" customHeight="1">
      <c r="A551" s="3"/>
      <c r="B551" s="3"/>
      <c r="C551" s="3"/>
      <c r="D551" s="3"/>
      <c r="E551" s="122" t="s">
        <v>248</v>
      </c>
      <c r="F551" s="122"/>
      <c r="G551" s="26">
        <v>34.44</v>
      </c>
    </row>
    <row r="552" spans="1:7" ht="15" customHeight="1">
      <c r="A552" s="3"/>
      <c r="B552" s="3"/>
      <c r="C552" s="3"/>
      <c r="D552" s="3"/>
      <c r="E552" s="123" t="s">
        <v>249</v>
      </c>
      <c r="F552" s="123"/>
      <c r="G552" s="8">
        <v>111.44</v>
      </c>
    </row>
    <row r="553" spans="1:7" ht="9.9" customHeight="1">
      <c r="A553" s="3"/>
      <c r="B553" s="3"/>
      <c r="C553" s="119"/>
      <c r="D553" s="119"/>
      <c r="E553" s="3"/>
      <c r="F553" s="3"/>
      <c r="G553" s="3"/>
    </row>
    <row r="554" spans="1:7" ht="20.100000000000001" customHeight="1">
      <c r="A554" s="120" t="s">
        <v>207</v>
      </c>
      <c r="B554" s="120"/>
      <c r="C554" s="120"/>
      <c r="D554" s="120"/>
      <c r="E554" s="120"/>
      <c r="F554" s="120"/>
      <c r="G554" s="120"/>
    </row>
    <row r="555" spans="1:7" ht="15" customHeight="1">
      <c r="A555" s="121" t="s">
        <v>229</v>
      </c>
      <c r="B555" s="121"/>
      <c r="C555" s="21" t="s">
        <v>21</v>
      </c>
      <c r="D555" s="21" t="s">
        <v>22</v>
      </c>
      <c r="E555" s="21" t="s">
        <v>230</v>
      </c>
      <c r="F555" s="21" t="s">
        <v>231</v>
      </c>
      <c r="G555" s="21" t="s">
        <v>232</v>
      </c>
    </row>
    <row r="556" spans="1:7" ht="20.100000000000001" customHeight="1">
      <c r="A556" s="22" t="s">
        <v>551</v>
      </c>
      <c r="B556" s="23" t="s">
        <v>122</v>
      </c>
      <c r="C556" s="22" t="s">
        <v>37</v>
      </c>
      <c r="D556" s="22" t="s">
        <v>33</v>
      </c>
      <c r="E556" s="24">
        <v>1</v>
      </c>
      <c r="F556" s="25">
        <v>577.5</v>
      </c>
      <c r="G556" s="25">
        <v>577.5</v>
      </c>
    </row>
    <row r="557" spans="1:7" ht="20.100000000000001" customHeight="1">
      <c r="A557" s="22" t="s">
        <v>552</v>
      </c>
      <c r="B557" s="23" t="s">
        <v>553</v>
      </c>
      <c r="C557" s="22" t="s">
        <v>37</v>
      </c>
      <c r="D557" s="22" t="s">
        <v>38</v>
      </c>
      <c r="E557" s="24">
        <v>4</v>
      </c>
      <c r="F557" s="25">
        <v>11.76</v>
      </c>
      <c r="G557" s="25">
        <v>47.04</v>
      </c>
    </row>
    <row r="558" spans="1:7" ht="15" customHeight="1">
      <c r="A558" s="22" t="s">
        <v>554</v>
      </c>
      <c r="B558" s="23" t="s">
        <v>555</v>
      </c>
      <c r="C558" s="22" t="s">
        <v>37</v>
      </c>
      <c r="D558" s="22" t="s">
        <v>242</v>
      </c>
      <c r="E558" s="24">
        <v>0.11</v>
      </c>
      <c r="F558" s="25">
        <v>14.44</v>
      </c>
      <c r="G558" s="25">
        <v>1.59</v>
      </c>
    </row>
    <row r="559" spans="1:7" ht="29.1" customHeight="1">
      <c r="A559" s="22" t="s">
        <v>556</v>
      </c>
      <c r="B559" s="23" t="s">
        <v>557</v>
      </c>
      <c r="C559" s="22" t="s">
        <v>37</v>
      </c>
      <c r="D559" s="22" t="s">
        <v>38</v>
      </c>
      <c r="E559" s="24">
        <v>1</v>
      </c>
      <c r="F559" s="25">
        <v>6.8</v>
      </c>
      <c r="G559" s="25">
        <v>6.8</v>
      </c>
    </row>
    <row r="560" spans="1:7" ht="15" customHeight="1">
      <c r="A560" s="3"/>
      <c r="B560" s="3"/>
      <c r="C560" s="3"/>
      <c r="D560" s="3"/>
      <c r="E560" s="122" t="s">
        <v>243</v>
      </c>
      <c r="F560" s="122"/>
      <c r="G560" s="26">
        <v>632.92999999999995</v>
      </c>
    </row>
    <row r="561" spans="1:7" ht="15" customHeight="1">
      <c r="A561" s="121" t="s">
        <v>457</v>
      </c>
      <c r="B561" s="121"/>
      <c r="C561" s="21" t="s">
        <v>21</v>
      </c>
      <c r="D561" s="21" t="s">
        <v>22</v>
      </c>
      <c r="E561" s="21" t="s">
        <v>230</v>
      </c>
      <c r="F561" s="21" t="s">
        <v>231</v>
      </c>
      <c r="G561" s="21" t="s">
        <v>232</v>
      </c>
    </row>
    <row r="562" spans="1:7" ht="15" customHeight="1">
      <c r="A562" s="22" t="s">
        <v>558</v>
      </c>
      <c r="B562" s="23" t="s">
        <v>559</v>
      </c>
      <c r="C562" s="22" t="s">
        <v>37</v>
      </c>
      <c r="D562" s="22" t="s">
        <v>247</v>
      </c>
      <c r="E562" s="24">
        <v>1</v>
      </c>
      <c r="F562" s="25">
        <v>26.83</v>
      </c>
      <c r="G562" s="25">
        <v>26.83</v>
      </c>
    </row>
    <row r="563" spans="1:7" ht="15" customHeight="1">
      <c r="A563" s="22" t="s">
        <v>458</v>
      </c>
      <c r="B563" s="23" t="s">
        <v>459</v>
      </c>
      <c r="C563" s="22" t="s">
        <v>37</v>
      </c>
      <c r="D563" s="22" t="s">
        <v>247</v>
      </c>
      <c r="E563" s="24">
        <v>2</v>
      </c>
      <c r="F563" s="25">
        <v>20.46</v>
      </c>
      <c r="G563" s="25">
        <v>40.92</v>
      </c>
    </row>
    <row r="564" spans="1:7" ht="18" customHeight="1">
      <c r="A564" s="3"/>
      <c r="B564" s="3"/>
      <c r="C564" s="3"/>
      <c r="D564" s="3"/>
      <c r="E564" s="122" t="s">
        <v>460</v>
      </c>
      <c r="F564" s="122"/>
      <c r="G564" s="26">
        <v>67.75</v>
      </c>
    </row>
    <row r="565" spans="1:7" ht="15" customHeight="1">
      <c r="A565" s="121" t="s">
        <v>250</v>
      </c>
      <c r="B565" s="121"/>
      <c r="C565" s="21" t="s">
        <v>21</v>
      </c>
      <c r="D565" s="21" t="s">
        <v>22</v>
      </c>
      <c r="E565" s="21" t="s">
        <v>230</v>
      </c>
      <c r="F565" s="21" t="s">
        <v>231</v>
      </c>
      <c r="G565" s="21" t="s">
        <v>232</v>
      </c>
    </row>
    <row r="566" spans="1:7" ht="29.1" customHeight="1">
      <c r="A566" s="22" t="s">
        <v>560</v>
      </c>
      <c r="B566" s="23" t="s">
        <v>561</v>
      </c>
      <c r="C566" s="22" t="s">
        <v>37</v>
      </c>
      <c r="D566" s="22" t="s">
        <v>64</v>
      </c>
      <c r="E566" s="24">
        <v>0.01</v>
      </c>
      <c r="F566" s="25">
        <v>424.59</v>
      </c>
      <c r="G566" s="25">
        <v>4.25</v>
      </c>
    </row>
    <row r="567" spans="1:7" ht="15" customHeight="1">
      <c r="A567" s="3"/>
      <c r="B567" s="3"/>
      <c r="C567" s="3"/>
      <c r="D567" s="3"/>
      <c r="E567" s="122" t="s">
        <v>253</v>
      </c>
      <c r="F567" s="122"/>
      <c r="G567" s="26">
        <v>4.25</v>
      </c>
    </row>
    <row r="568" spans="1:7" ht="15" customHeight="1">
      <c r="A568" s="3"/>
      <c r="B568" s="3"/>
      <c r="C568" s="3"/>
      <c r="D568" s="3"/>
      <c r="E568" s="123" t="s">
        <v>249</v>
      </c>
      <c r="F568" s="123"/>
      <c r="G568" s="8">
        <v>704.93</v>
      </c>
    </row>
    <row r="569" spans="1:7" ht="9.9" customHeight="1">
      <c r="A569" s="3"/>
      <c r="B569" s="3"/>
      <c r="C569" s="119"/>
      <c r="D569" s="119"/>
      <c r="E569" s="3"/>
      <c r="F569" s="3"/>
      <c r="G569" s="3"/>
    </row>
    <row r="570" spans="1:7" ht="20.100000000000001" customHeight="1">
      <c r="A570" s="120" t="s">
        <v>211</v>
      </c>
      <c r="B570" s="120"/>
      <c r="C570" s="120"/>
      <c r="D570" s="120"/>
      <c r="E570" s="120"/>
      <c r="F570" s="120"/>
      <c r="G570" s="120"/>
    </row>
    <row r="571" spans="1:7" ht="15" customHeight="1">
      <c r="A571" s="121" t="s">
        <v>254</v>
      </c>
      <c r="B571" s="121"/>
      <c r="C571" s="21" t="s">
        <v>21</v>
      </c>
      <c r="D571" s="21" t="s">
        <v>22</v>
      </c>
      <c r="E571" s="21" t="s">
        <v>230</v>
      </c>
      <c r="F571" s="21" t="s">
        <v>231</v>
      </c>
      <c r="G571" s="21" t="s">
        <v>232</v>
      </c>
    </row>
    <row r="572" spans="1:7" ht="45" customHeight="1">
      <c r="A572" s="22" t="s">
        <v>562</v>
      </c>
      <c r="B572" s="23" t="s">
        <v>563</v>
      </c>
      <c r="C572" s="22" t="s">
        <v>37</v>
      </c>
      <c r="D572" s="22" t="s">
        <v>456</v>
      </c>
      <c r="E572" s="24">
        <v>3.333E-3</v>
      </c>
      <c r="F572" s="25">
        <v>232.44</v>
      </c>
      <c r="G572" s="25">
        <v>0.77</v>
      </c>
    </row>
    <row r="573" spans="1:7" ht="20.100000000000001" customHeight="1">
      <c r="A573" s="22" t="s">
        <v>564</v>
      </c>
      <c r="B573" s="23" t="s">
        <v>565</v>
      </c>
      <c r="C573" s="22" t="s">
        <v>37</v>
      </c>
      <c r="D573" s="22" t="s">
        <v>456</v>
      </c>
      <c r="E573" s="24">
        <v>3.333E-3</v>
      </c>
      <c r="F573" s="25">
        <v>181.35</v>
      </c>
      <c r="G573" s="25">
        <v>0.6</v>
      </c>
    </row>
    <row r="574" spans="1:7" ht="15" customHeight="1">
      <c r="A574" s="3"/>
      <c r="B574" s="3"/>
      <c r="C574" s="3"/>
      <c r="D574" s="3"/>
      <c r="E574" s="122" t="s">
        <v>257</v>
      </c>
      <c r="F574" s="122"/>
      <c r="G574" s="26">
        <v>1.37</v>
      </c>
    </row>
    <row r="575" spans="1:7" ht="15" customHeight="1">
      <c r="A575" s="121" t="s">
        <v>566</v>
      </c>
      <c r="B575" s="121"/>
      <c r="C575" s="21" t="s">
        <v>21</v>
      </c>
      <c r="D575" s="21" t="s">
        <v>22</v>
      </c>
      <c r="E575" s="21" t="s">
        <v>230</v>
      </c>
      <c r="F575" s="21" t="s">
        <v>231</v>
      </c>
      <c r="G575" s="21" t="s">
        <v>232</v>
      </c>
    </row>
    <row r="576" spans="1:7" ht="20.100000000000001" customHeight="1">
      <c r="A576" s="22" t="s">
        <v>567</v>
      </c>
      <c r="B576" s="23" t="s">
        <v>568</v>
      </c>
      <c r="C576" s="22" t="s">
        <v>37</v>
      </c>
      <c r="D576" s="22" t="s">
        <v>242</v>
      </c>
      <c r="E576" s="24">
        <v>2.14</v>
      </c>
      <c r="F576" s="25">
        <v>13.33</v>
      </c>
      <c r="G576" s="25">
        <v>28.53</v>
      </c>
    </row>
    <row r="577" spans="1:7" ht="15" customHeight="1">
      <c r="A577" s="3"/>
      <c r="B577" s="3"/>
      <c r="C577" s="3"/>
      <c r="D577" s="3"/>
      <c r="E577" s="122" t="s">
        <v>569</v>
      </c>
      <c r="F577" s="122"/>
      <c r="G577" s="26">
        <v>28.53</v>
      </c>
    </row>
    <row r="578" spans="1:7" ht="15" customHeight="1">
      <c r="A578" s="121" t="s">
        <v>229</v>
      </c>
      <c r="B578" s="121"/>
      <c r="C578" s="21" t="s">
        <v>21</v>
      </c>
      <c r="D578" s="21" t="s">
        <v>22</v>
      </c>
      <c r="E578" s="21" t="s">
        <v>230</v>
      </c>
      <c r="F578" s="21" t="s">
        <v>231</v>
      </c>
      <c r="G578" s="21" t="s">
        <v>232</v>
      </c>
    </row>
    <row r="579" spans="1:7" ht="15" customHeight="1">
      <c r="A579" s="22" t="s">
        <v>570</v>
      </c>
      <c r="B579" s="23" t="s">
        <v>571</v>
      </c>
      <c r="C579" s="22" t="s">
        <v>37</v>
      </c>
      <c r="D579" s="22" t="s">
        <v>237</v>
      </c>
      <c r="E579" s="24">
        <v>0.13</v>
      </c>
      <c r="F579" s="25">
        <v>20.29</v>
      </c>
      <c r="G579" s="25">
        <v>2.64</v>
      </c>
    </row>
    <row r="580" spans="1:7" ht="20.100000000000001" customHeight="1">
      <c r="A580" s="22" t="s">
        <v>572</v>
      </c>
      <c r="B580" s="23" t="s">
        <v>573</v>
      </c>
      <c r="C580" s="22" t="s">
        <v>37</v>
      </c>
      <c r="D580" s="22" t="s">
        <v>237</v>
      </c>
      <c r="E580" s="24">
        <v>0.6</v>
      </c>
      <c r="F580" s="25">
        <v>11.45</v>
      </c>
      <c r="G580" s="25">
        <v>6.87</v>
      </c>
    </row>
    <row r="581" spans="1:7" ht="15" customHeight="1">
      <c r="A581" s="22" t="s">
        <v>574</v>
      </c>
      <c r="B581" s="23" t="s">
        <v>575</v>
      </c>
      <c r="C581" s="22" t="s">
        <v>37</v>
      </c>
      <c r="D581" s="22" t="s">
        <v>237</v>
      </c>
      <c r="E581" s="24">
        <v>0.03</v>
      </c>
      <c r="F581" s="25">
        <v>12.08</v>
      </c>
      <c r="G581" s="25">
        <v>0.36</v>
      </c>
    </row>
    <row r="582" spans="1:7" ht="15" customHeight="1">
      <c r="A582" s="3"/>
      <c r="B582" s="3"/>
      <c r="C582" s="3"/>
      <c r="D582" s="3"/>
      <c r="E582" s="122" t="s">
        <v>243</v>
      </c>
      <c r="F582" s="122"/>
      <c r="G582" s="26">
        <v>9.8699999999999992</v>
      </c>
    </row>
    <row r="583" spans="1:7" ht="15" customHeight="1">
      <c r="A583" s="121" t="s">
        <v>457</v>
      </c>
      <c r="B583" s="121"/>
      <c r="C583" s="21" t="s">
        <v>21</v>
      </c>
      <c r="D583" s="21" t="s">
        <v>22</v>
      </c>
      <c r="E583" s="21" t="s">
        <v>230</v>
      </c>
      <c r="F583" s="21" t="s">
        <v>231</v>
      </c>
      <c r="G583" s="21" t="s">
        <v>232</v>
      </c>
    </row>
    <row r="584" spans="1:7" ht="15" customHeight="1">
      <c r="A584" s="22" t="s">
        <v>458</v>
      </c>
      <c r="B584" s="23" t="s">
        <v>459</v>
      </c>
      <c r="C584" s="22" t="s">
        <v>37</v>
      </c>
      <c r="D584" s="22" t="s">
        <v>247</v>
      </c>
      <c r="E584" s="24">
        <v>3.3329999999999999E-2</v>
      </c>
      <c r="F584" s="25">
        <v>20.46</v>
      </c>
      <c r="G584" s="25">
        <v>0.68</v>
      </c>
    </row>
    <row r="585" spans="1:7" ht="18" customHeight="1">
      <c r="A585" s="3"/>
      <c r="B585" s="3"/>
      <c r="C585" s="3"/>
      <c r="D585" s="3"/>
      <c r="E585" s="122" t="s">
        <v>460</v>
      </c>
      <c r="F585" s="122"/>
      <c r="G585" s="26">
        <v>0.68</v>
      </c>
    </row>
    <row r="586" spans="1:7" ht="15" customHeight="1">
      <c r="A586" s="3"/>
      <c r="B586" s="3"/>
      <c r="C586" s="3"/>
      <c r="D586" s="3"/>
      <c r="E586" s="123" t="s">
        <v>249</v>
      </c>
      <c r="F586" s="123"/>
      <c r="G586" s="8">
        <v>40.450000000000003</v>
      </c>
    </row>
    <row r="587" spans="1:7" ht="9.9" customHeight="1">
      <c r="A587" s="3"/>
      <c r="B587" s="3"/>
      <c r="C587" s="119"/>
      <c r="D587" s="119"/>
      <c r="E587" s="3"/>
      <c r="F587" s="3"/>
      <c r="G587" s="3"/>
    </row>
    <row r="588" spans="1:7" ht="20.100000000000001" customHeight="1">
      <c r="A588" s="120" t="s">
        <v>220</v>
      </c>
      <c r="B588" s="120"/>
      <c r="C588" s="120"/>
      <c r="D588" s="120"/>
      <c r="E588" s="120"/>
      <c r="F588" s="120"/>
      <c r="G588" s="120"/>
    </row>
    <row r="589" spans="1:7" ht="15" customHeight="1">
      <c r="A589" s="121" t="s">
        <v>254</v>
      </c>
      <c r="B589" s="121"/>
      <c r="C589" s="21" t="s">
        <v>21</v>
      </c>
      <c r="D589" s="21" t="s">
        <v>22</v>
      </c>
      <c r="E589" s="21" t="s">
        <v>230</v>
      </c>
      <c r="F589" s="21" t="s">
        <v>231</v>
      </c>
      <c r="G589" s="21" t="s">
        <v>232</v>
      </c>
    </row>
    <row r="590" spans="1:7" ht="15" customHeight="1">
      <c r="A590" s="22" t="s">
        <v>576</v>
      </c>
      <c r="B590" s="23" t="s">
        <v>577</v>
      </c>
      <c r="C590" s="22" t="s">
        <v>32</v>
      </c>
      <c r="D590" s="22" t="s">
        <v>247</v>
      </c>
      <c r="E590" s="24">
        <v>0.04</v>
      </c>
      <c r="F590" s="25">
        <v>125.86</v>
      </c>
      <c r="G590" s="25">
        <v>5.03</v>
      </c>
    </row>
    <row r="591" spans="1:7" ht="15" customHeight="1">
      <c r="A591" s="3"/>
      <c r="B591" s="3"/>
      <c r="C591" s="3"/>
      <c r="D591" s="3"/>
      <c r="E591" s="122" t="s">
        <v>257</v>
      </c>
      <c r="F591" s="122"/>
      <c r="G591" s="26">
        <v>5.03</v>
      </c>
    </row>
    <row r="592" spans="1:7" ht="15" customHeight="1">
      <c r="A592" s="121" t="s">
        <v>229</v>
      </c>
      <c r="B592" s="121"/>
      <c r="C592" s="21" t="s">
        <v>21</v>
      </c>
      <c r="D592" s="21" t="s">
        <v>22</v>
      </c>
      <c r="E592" s="21" t="s">
        <v>230</v>
      </c>
      <c r="F592" s="21" t="s">
        <v>231</v>
      </c>
      <c r="G592" s="21" t="s">
        <v>232</v>
      </c>
    </row>
    <row r="593" spans="1:7" ht="15" customHeight="1">
      <c r="A593" s="22" t="s">
        <v>578</v>
      </c>
      <c r="B593" s="23" t="s">
        <v>579</v>
      </c>
      <c r="C593" s="22" t="s">
        <v>32</v>
      </c>
      <c r="D593" s="22" t="s">
        <v>54</v>
      </c>
      <c r="E593" s="24">
        <v>1</v>
      </c>
      <c r="F593" s="25">
        <v>51.89</v>
      </c>
      <c r="G593" s="25">
        <v>51.89</v>
      </c>
    </row>
    <row r="594" spans="1:7" ht="15" customHeight="1">
      <c r="A594" s="3"/>
      <c r="B594" s="3"/>
      <c r="C594" s="3"/>
      <c r="D594" s="3"/>
      <c r="E594" s="122" t="s">
        <v>243</v>
      </c>
      <c r="F594" s="122"/>
      <c r="G594" s="26">
        <v>51.89</v>
      </c>
    </row>
    <row r="595" spans="1:7" ht="15" customHeight="1">
      <c r="A595" s="121" t="s">
        <v>244</v>
      </c>
      <c r="B595" s="121"/>
      <c r="C595" s="21" t="s">
        <v>21</v>
      </c>
      <c r="D595" s="21" t="s">
        <v>22</v>
      </c>
      <c r="E595" s="21" t="s">
        <v>230</v>
      </c>
      <c r="F595" s="21" t="s">
        <v>231</v>
      </c>
      <c r="G595" s="21" t="s">
        <v>232</v>
      </c>
    </row>
    <row r="596" spans="1:7" ht="15" customHeight="1">
      <c r="A596" s="22" t="s">
        <v>433</v>
      </c>
      <c r="B596" s="23" t="s">
        <v>434</v>
      </c>
      <c r="C596" s="22" t="s">
        <v>32</v>
      </c>
      <c r="D596" s="22" t="s">
        <v>247</v>
      </c>
      <c r="E596" s="24">
        <v>0.04</v>
      </c>
      <c r="F596" s="25">
        <v>26.86</v>
      </c>
      <c r="G596" s="25">
        <v>1.07</v>
      </c>
    </row>
    <row r="597" spans="1:7" ht="15" customHeight="1">
      <c r="A597" s="22" t="s">
        <v>245</v>
      </c>
      <c r="B597" s="23" t="s">
        <v>246</v>
      </c>
      <c r="C597" s="22" t="s">
        <v>32</v>
      </c>
      <c r="D597" s="22" t="s">
        <v>247</v>
      </c>
      <c r="E597" s="24">
        <v>0.2</v>
      </c>
      <c r="F597" s="25">
        <v>20.260000000000002</v>
      </c>
      <c r="G597" s="25">
        <v>4.05</v>
      </c>
    </row>
    <row r="598" spans="1:7" ht="15" customHeight="1">
      <c r="A598" s="3"/>
      <c r="B598" s="3"/>
      <c r="C598" s="3"/>
      <c r="D598" s="3"/>
      <c r="E598" s="122" t="s">
        <v>248</v>
      </c>
      <c r="F598" s="122"/>
      <c r="G598" s="26">
        <v>5.12</v>
      </c>
    </row>
    <row r="599" spans="1:7" ht="15" customHeight="1">
      <c r="A599" s="3"/>
      <c r="B599" s="3"/>
      <c r="C599" s="3"/>
      <c r="D599" s="3"/>
      <c r="E599" s="123" t="s">
        <v>249</v>
      </c>
      <c r="F599" s="123"/>
      <c r="G599" s="8">
        <v>62.05</v>
      </c>
    </row>
    <row r="600" spans="1:7" ht="9.9" customHeight="1">
      <c r="A600" s="3"/>
      <c r="B600" s="3"/>
      <c r="C600" s="119"/>
      <c r="D600" s="119"/>
      <c r="E600" s="3"/>
      <c r="F600" s="3"/>
      <c r="G600" s="3"/>
    </row>
    <row r="601" spans="1:7" ht="20.100000000000001" customHeight="1">
      <c r="A601" s="120" t="s">
        <v>222</v>
      </c>
      <c r="B601" s="120"/>
      <c r="C601" s="120"/>
      <c r="D601" s="120"/>
      <c r="E601" s="120"/>
      <c r="F601" s="120"/>
      <c r="G601" s="120"/>
    </row>
    <row r="602" spans="1:7" ht="15" customHeight="1">
      <c r="A602" s="121" t="s">
        <v>254</v>
      </c>
      <c r="B602" s="121"/>
      <c r="C602" s="21" t="s">
        <v>21</v>
      </c>
      <c r="D602" s="21" t="s">
        <v>22</v>
      </c>
      <c r="E602" s="21" t="s">
        <v>230</v>
      </c>
      <c r="F602" s="21" t="s">
        <v>231</v>
      </c>
      <c r="G602" s="21" t="s">
        <v>232</v>
      </c>
    </row>
    <row r="603" spans="1:7" ht="15" customHeight="1">
      <c r="A603" s="22" t="s">
        <v>576</v>
      </c>
      <c r="B603" s="23" t="s">
        <v>577</v>
      </c>
      <c r="C603" s="22" t="s">
        <v>32</v>
      </c>
      <c r="D603" s="22" t="s">
        <v>247</v>
      </c>
      <c r="E603" s="24">
        <v>2.5000000000000001E-2</v>
      </c>
      <c r="F603" s="25">
        <v>125.86</v>
      </c>
      <c r="G603" s="25">
        <v>3.15</v>
      </c>
    </row>
    <row r="604" spans="1:7" ht="15" customHeight="1">
      <c r="A604" s="3"/>
      <c r="B604" s="3"/>
      <c r="C604" s="3"/>
      <c r="D604" s="3"/>
      <c r="E604" s="122" t="s">
        <v>257</v>
      </c>
      <c r="F604" s="122"/>
      <c r="G604" s="26">
        <v>3.15</v>
      </c>
    </row>
    <row r="605" spans="1:7" ht="15" customHeight="1">
      <c r="A605" s="121" t="s">
        <v>229</v>
      </c>
      <c r="B605" s="121"/>
      <c r="C605" s="21" t="s">
        <v>21</v>
      </c>
      <c r="D605" s="21" t="s">
        <v>22</v>
      </c>
      <c r="E605" s="21" t="s">
        <v>230</v>
      </c>
      <c r="F605" s="21" t="s">
        <v>231</v>
      </c>
      <c r="G605" s="21" t="s">
        <v>232</v>
      </c>
    </row>
    <row r="606" spans="1:7" ht="15" customHeight="1">
      <c r="A606" s="22" t="s">
        <v>580</v>
      </c>
      <c r="B606" s="23" t="s">
        <v>581</v>
      </c>
      <c r="C606" s="22" t="s">
        <v>32</v>
      </c>
      <c r="D606" s="22" t="s">
        <v>54</v>
      </c>
      <c r="E606" s="24">
        <v>1</v>
      </c>
      <c r="F606" s="25">
        <v>20.440000000000001</v>
      </c>
      <c r="G606" s="25">
        <v>20.440000000000001</v>
      </c>
    </row>
    <row r="607" spans="1:7" ht="15" customHeight="1">
      <c r="A607" s="3"/>
      <c r="B607" s="3"/>
      <c r="C607" s="3"/>
      <c r="D607" s="3"/>
      <c r="E607" s="122" t="s">
        <v>243</v>
      </c>
      <c r="F607" s="122"/>
      <c r="G607" s="26">
        <v>20.440000000000001</v>
      </c>
    </row>
    <row r="608" spans="1:7" ht="15" customHeight="1">
      <c r="A608" s="121" t="s">
        <v>244</v>
      </c>
      <c r="B608" s="121"/>
      <c r="C608" s="21" t="s">
        <v>21</v>
      </c>
      <c r="D608" s="21" t="s">
        <v>22</v>
      </c>
      <c r="E608" s="21" t="s">
        <v>230</v>
      </c>
      <c r="F608" s="21" t="s">
        <v>231</v>
      </c>
      <c r="G608" s="21" t="s">
        <v>232</v>
      </c>
    </row>
    <row r="609" spans="1:7" ht="15" customHeight="1">
      <c r="A609" s="22" t="s">
        <v>433</v>
      </c>
      <c r="B609" s="23" t="s">
        <v>434</v>
      </c>
      <c r="C609" s="22" t="s">
        <v>32</v>
      </c>
      <c r="D609" s="22" t="s">
        <v>247</v>
      </c>
      <c r="E609" s="24">
        <v>2.5000000000000001E-2</v>
      </c>
      <c r="F609" s="25">
        <v>26.86</v>
      </c>
      <c r="G609" s="25">
        <v>0.67</v>
      </c>
    </row>
    <row r="610" spans="1:7" ht="15" customHeight="1">
      <c r="A610" s="22" t="s">
        <v>245</v>
      </c>
      <c r="B610" s="23" t="s">
        <v>246</v>
      </c>
      <c r="C610" s="22" t="s">
        <v>32</v>
      </c>
      <c r="D610" s="22" t="s">
        <v>247</v>
      </c>
      <c r="E610" s="24">
        <v>0.14000000000000001</v>
      </c>
      <c r="F610" s="25">
        <v>20.260000000000002</v>
      </c>
      <c r="G610" s="25">
        <v>2.84</v>
      </c>
    </row>
    <row r="611" spans="1:7" ht="15" customHeight="1">
      <c r="A611" s="3"/>
      <c r="B611" s="3"/>
      <c r="C611" s="3"/>
      <c r="D611" s="3"/>
      <c r="E611" s="122" t="s">
        <v>248</v>
      </c>
      <c r="F611" s="122"/>
      <c r="G611" s="26">
        <v>3.51</v>
      </c>
    </row>
    <row r="612" spans="1:7" ht="15" customHeight="1">
      <c r="A612" s="3"/>
      <c r="B612" s="3"/>
      <c r="C612" s="3"/>
      <c r="D612" s="3"/>
      <c r="E612" s="123" t="s">
        <v>249</v>
      </c>
      <c r="F612" s="123"/>
      <c r="G612" s="8">
        <v>27.09</v>
      </c>
    </row>
    <row r="613" spans="1:7" ht="9.9" customHeight="1">
      <c r="A613" s="3"/>
      <c r="B613" s="3"/>
      <c r="C613" s="119"/>
      <c r="D613" s="119"/>
      <c r="E613" s="3"/>
      <c r="F613" s="3"/>
      <c r="G613" s="3"/>
    </row>
    <row r="614" spans="1:7" ht="20.100000000000001" customHeight="1">
      <c r="A614" s="120" t="s">
        <v>224</v>
      </c>
      <c r="B614" s="120"/>
      <c r="C614" s="120"/>
      <c r="D614" s="120"/>
      <c r="E614" s="120"/>
      <c r="F614" s="120"/>
      <c r="G614" s="120"/>
    </row>
    <row r="615" spans="1:7" ht="15" customHeight="1">
      <c r="A615" s="121" t="s">
        <v>229</v>
      </c>
      <c r="B615" s="121"/>
      <c r="C615" s="21" t="s">
        <v>21</v>
      </c>
      <c r="D615" s="21" t="s">
        <v>22</v>
      </c>
      <c r="E615" s="21" t="s">
        <v>230</v>
      </c>
      <c r="F615" s="21" t="s">
        <v>231</v>
      </c>
      <c r="G615" s="21" t="s">
        <v>232</v>
      </c>
    </row>
    <row r="616" spans="1:7" ht="15" customHeight="1">
      <c r="A616" s="22" t="s">
        <v>582</v>
      </c>
      <c r="B616" s="23" t="s">
        <v>135</v>
      </c>
      <c r="C616" s="22" t="s">
        <v>32</v>
      </c>
      <c r="D616" s="22" t="s">
        <v>64</v>
      </c>
      <c r="E616" s="24">
        <v>1</v>
      </c>
      <c r="F616" s="25">
        <v>1.57</v>
      </c>
      <c r="G616" s="25">
        <v>1.57</v>
      </c>
    </row>
    <row r="617" spans="1:7" ht="15" customHeight="1">
      <c r="A617" s="3"/>
      <c r="B617" s="3"/>
      <c r="C617" s="3"/>
      <c r="D617" s="3"/>
      <c r="E617" s="122" t="s">
        <v>243</v>
      </c>
      <c r="F617" s="122"/>
      <c r="G617" s="26">
        <v>1.57</v>
      </c>
    </row>
    <row r="618" spans="1:7" ht="15" customHeight="1">
      <c r="A618" s="3"/>
      <c r="B618" s="3"/>
      <c r="C618" s="3"/>
      <c r="D618" s="3"/>
      <c r="E618" s="123" t="s">
        <v>249</v>
      </c>
      <c r="F618" s="123"/>
      <c r="G618" s="8">
        <v>1.57</v>
      </c>
    </row>
    <row r="619" spans="1:7" ht="9.9" customHeight="1">
      <c r="A619" s="3"/>
      <c r="B619" s="3"/>
      <c r="C619" s="119"/>
      <c r="D619" s="119"/>
      <c r="E619" s="3"/>
      <c r="F619" s="3"/>
      <c r="G619" s="3"/>
    </row>
    <row r="620" spans="1:7" ht="20.100000000000001" customHeight="1">
      <c r="A620" s="120" t="s">
        <v>227</v>
      </c>
      <c r="B620" s="120"/>
      <c r="C620" s="120"/>
      <c r="D620" s="120"/>
      <c r="E620" s="120"/>
      <c r="F620" s="120"/>
      <c r="G620" s="120"/>
    </row>
    <row r="621" spans="1:7" ht="15" customHeight="1">
      <c r="A621" s="121" t="s">
        <v>244</v>
      </c>
      <c r="B621" s="121"/>
      <c r="C621" s="21" t="s">
        <v>21</v>
      </c>
      <c r="D621" s="21" t="s">
        <v>22</v>
      </c>
      <c r="E621" s="21" t="s">
        <v>230</v>
      </c>
      <c r="F621" s="21" t="s">
        <v>231</v>
      </c>
      <c r="G621" s="21" t="s">
        <v>232</v>
      </c>
    </row>
    <row r="622" spans="1:7" ht="15" customHeight="1">
      <c r="A622" s="22" t="s">
        <v>583</v>
      </c>
      <c r="B622" s="23" t="s">
        <v>584</v>
      </c>
      <c r="C622" s="22" t="s">
        <v>32</v>
      </c>
      <c r="D622" s="22" t="s">
        <v>50</v>
      </c>
      <c r="E622" s="24">
        <v>1</v>
      </c>
      <c r="F622" s="25">
        <v>3687.34</v>
      </c>
      <c r="G622" s="25">
        <v>3687.34</v>
      </c>
    </row>
    <row r="623" spans="1:7" ht="15" customHeight="1">
      <c r="A623" s="3"/>
      <c r="B623" s="3"/>
      <c r="C623" s="3"/>
      <c r="D623" s="3"/>
      <c r="E623" s="122" t="s">
        <v>248</v>
      </c>
      <c r="F623" s="122"/>
      <c r="G623" s="26">
        <v>3687.34</v>
      </c>
    </row>
    <row r="624" spans="1:7" ht="15" customHeight="1">
      <c r="A624" s="121" t="s">
        <v>457</v>
      </c>
      <c r="B624" s="121"/>
      <c r="C624" s="21" t="s">
        <v>21</v>
      </c>
      <c r="D624" s="21" t="s">
        <v>22</v>
      </c>
      <c r="E624" s="21" t="s">
        <v>230</v>
      </c>
      <c r="F624" s="21" t="s">
        <v>231</v>
      </c>
      <c r="G624" s="21" t="s">
        <v>232</v>
      </c>
    </row>
    <row r="625" spans="1:7" ht="20.100000000000001" customHeight="1">
      <c r="A625" s="22" t="s">
        <v>585</v>
      </c>
      <c r="B625" s="23" t="s">
        <v>586</v>
      </c>
      <c r="C625" s="22" t="s">
        <v>37</v>
      </c>
      <c r="D625" s="22" t="s">
        <v>587</v>
      </c>
      <c r="E625" s="24">
        <v>1</v>
      </c>
      <c r="F625" s="25">
        <v>4552.47</v>
      </c>
      <c r="G625" s="25">
        <f>E625*F625</f>
        <v>4552.47</v>
      </c>
    </row>
    <row r="626" spans="1:7" ht="15" customHeight="1">
      <c r="A626" s="22" t="s">
        <v>588</v>
      </c>
      <c r="B626" s="23" t="s">
        <v>589</v>
      </c>
      <c r="C626" s="22" t="s">
        <v>37</v>
      </c>
      <c r="D626" s="22" t="s">
        <v>587</v>
      </c>
      <c r="E626" s="24">
        <v>0.1</v>
      </c>
      <c r="F626" s="25">
        <v>22566.28</v>
      </c>
      <c r="G626" s="25">
        <f>E626*F626</f>
        <v>2256.63</v>
      </c>
    </row>
    <row r="627" spans="1:7" ht="18" customHeight="1">
      <c r="A627" s="3"/>
      <c r="B627" s="3"/>
      <c r="C627" s="3"/>
      <c r="D627" s="3"/>
      <c r="E627" s="122" t="s">
        <v>460</v>
      </c>
      <c r="F627" s="122"/>
      <c r="G627" s="26">
        <f>G626+G625+G623</f>
        <v>10496.44</v>
      </c>
    </row>
    <row r="628" spans="1:7" ht="15" customHeight="1">
      <c r="A628" s="3"/>
      <c r="B628" s="3"/>
      <c r="C628" s="3"/>
      <c r="D628" s="3"/>
      <c r="E628" s="123" t="s">
        <v>693</v>
      </c>
      <c r="F628" s="123"/>
      <c r="G628" s="8">
        <f>G627*6</f>
        <v>62978.64</v>
      </c>
    </row>
    <row r="629" spans="1:7" ht="15" customHeight="1">
      <c r="A629" s="53"/>
      <c r="B629" s="53"/>
      <c r="C629" s="53"/>
      <c r="D629" s="53"/>
      <c r="E629" s="123" t="s">
        <v>695</v>
      </c>
      <c r="F629" s="123"/>
      <c r="G629" s="8">
        <f>G628/100</f>
        <v>629.79</v>
      </c>
    </row>
    <row r="630" spans="1:7">
      <c r="E630" s="123" t="s">
        <v>694</v>
      </c>
      <c r="F630" s="123"/>
      <c r="G630" s="8">
        <f>22%*G629</f>
        <v>138.55000000000001</v>
      </c>
    </row>
    <row r="631" spans="1:7">
      <c r="E631" s="123" t="s">
        <v>17</v>
      </c>
      <c r="F631" s="123"/>
      <c r="G631" s="8">
        <f>G629+G630</f>
        <v>768.34</v>
      </c>
    </row>
  </sheetData>
  <mergeCells count="218">
    <mergeCell ref="A621:B621"/>
    <mergeCell ref="E623:F623"/>
    <mergeCell ref="A624:B624"/>
    <mergeCell ref="E627:F627"/>
    <mergeCell ref="E628:F628"/>
    <mergeCell ref="A615:B615"/>
    <mergeCell ref="E617:F617"/>
    <mergeCell ref="E618:F618"/>
    <mergeCell ref="C619:D619"/>
    <mergeCell ref="A620:G620"/>
    <mergeCell ref="A608:B608"/>
    <mergeCell ref="E611:F611"/>
    <mergeCell ref="E612:F612"/>
    <mergeCell ref="C613:D613"/>
    <mergeCell ref="A614:G614"/>
    <mergeCell ref="A601:G601"/>
    <mergeCell ref="A602:B602"/>
    <mergeCell ref="E604:F604"/>
    <mergeCell ref="A605:B605"/>
    <mergeCell ref="E607:F607"/>
    <mergeCell ref="E594:F594"/>
    <mergeCell ref="A595:B595"/>
    <mergeCell ref="E598:F598"/>
    <mergeCell ref="E599:F599"/>
    <mergeCell ref="C600:D600"/>
    <mergeCell ref="C587:D587"/>
    <mergeCell ref="A588:G588"/>
    <mergeCell ref="A589:B589"/>
    <mergeCell ref="E591:F591"/>
    <mergeCell ref="A592:B592"/>
    <mergeCell ref="A578:B578"/>
    <mergeCell ref="E582:F582"/>
    <mergeCell ref="A583:B583"/>
    <mergeCell ref="E585:F585"/>
    <mergeCell ref="E586:F586"/>
    <mergeCell ref="A570:G570"/>
    <mergeCell ref="A571:B571"/>
    <mergeCell ref="E574:F574"/>
    <mergeCell ref="A575:B575"/>
    <mergeCell ref="E577:F577"/>
    <mergeCell ref="E564:F564"/>
    <mergeCell ref="A565:B565"/>
    <mergeCell ref="E567:F567"/>
    <mergeCell ref="E568:F568"/>
    <mergeCell ref="C569:D569"/>
    <mergeCell ref="C553:D553"/>
    <mergeCell ref="A554:G554"/>
    <mergeCell ref="A555:B555"/>
    <mergeCell ref="E560:F560"/>
    <mergeCell ref="A561:B561"/>
    <mergeCell ref="A546:B546"/>
    <mergeCell ref="E548:F548"/>
    <mergeCell ref="A549:B549"/>
    <mergeCell ref="E551:F551"/>
    <mergeCell ref="E552:F552"/>
    <mergeCell ref="A539:B539"/>
    <mergeCell ref="E542:F542"/>
    <mergeCell ref="E543:F543"/>
    <mergeCell ref="C544:D544"/>
    <mergeCell ref="A545:G545"/>
    <mergeCell ref="E530:F530"/>
    <mergeCell ref="C531:D531"/>
    <mergeCell ref="A532:G532"/>
    <mergeCell ref="A533:B533"/>
    <mergeCell ref="E538:F538"/>
    <mergeCell ref="E522:F522"/>
    <mergeCell ref="A523:B523"/>
    <mergeCell ref="E526:F526"/>
    <mergeCell ref="A527:B527"/>
    <mergeCell ref="E529:F529"/>
    <mergeCell ref="E516:F516"/>
    <mergeCell ref="E517:F517"/>
    <mergeCell ref="C518:D518"/>
    <mergeCell ref="A519:G519"/>
    <mergeCell ref="A520:B520"/>
    <mergeCell ref="A502:B502"/>
    <mergeCell ref="E507:F507"/>
    <mergeCell ref="A508:B508"/>
    <mergeCell ref="E512:F512"/>
    <mergeCell ref="A513:B513"/>
    <mergeCell ref="E498:F498"/>
    <mergeCell ref="E499:F499"/>
    <mergeCell ref="C500:D500"/>
    <mergeCell ref="A501:G501"/>
    <mergeCell ref="A487:G487"/>
    <mergeCell ref="A488:B488"/>
    <mergeCell ref="E491:F491"/>
    <mergeCell ref="A492:B492"/>
    <mergeCell ref="E495:F495"/>
    <mergeCell ref="C473:D473"/>
    <mergeCell ref="E480:F480"/>
    <mergeCell ref="A481:B481"/>
    <mergeCell ref="E484:F484"/>
    <mergeCell ref="E485:F485"/>
    <mergeCell ref="C486:D486"/>
    <mergeCell ref="A474:G474"/>
    <mergeCell ref="A475:B475"/>
    <mergeCell ref="A496:B496"/>
    <mergeCell ref="E434:F434"/>
    <mergeCell ref="C423:D423"/>
    <mergeCell ref="A424:G424"/>
    <mergeCell ref="A425:B425"/>
    <mergeCell ref="E427:F427"/>
    <mergeCell ref="E442:F442"/>
    <mergeCell ref="C443:D443"/>
    <mergeCell ref="E435:F435"/>
    <mergeCell ref="C436:D436"/>
    <mergeCell ref="A437:G437"/>
    <mergeCell ref="A438:B438"/>
    <mergeCell ref="E441:F441"/>
    <mergeCell ref="A391:G391"/>
    <mergeCell ref="A392:B392"/>
    <mergeCell ref="E395:F395"/>
    <mergeCell ref="E396:F396"/>
    <mergeCell ref="C397:D397"/>
    <mergeCell ref="E428:F428"/>
    <mergeCell ref="C429:D429"/>
    <mergeCell ref="A430:G430"/>
    <mergeCell ref="A431:B431"/>
    <mergeCell ref="A384:G384"/>
    <mergeCell ref="A385:B385"/>
    <mergeCell ref="E388:F388"/>
    <mergeCell ref="E389:F389"/>
    <mergeCell ref="C390:D390"/>
    <mergeCell ref="A378:G378"/>
    <mergeCell ref="A379:B379"/>
    <mergeCell ref="E381:F381"/>
    <mergeCell ref="E382:F382"/>
    <mergeCell ref="C383:D383"/>
    <mergeCell ref="C354:D354"/>
    <mergeCell ref="C335:D335"/>
    <mergeCell ref="C308:D308"/>
    <mergeCell ref="E284:F284"/>
    <mergeCell ref="C285:D285"/>
    <mergeCell ref="A276:G276"/>
    <mergeCell ref="A277:B277"/>
    <mergeCell ref="E280:F280"/>
    <mergeCell ref="A281:B281"/>
    <mergeCell ref="E283:F283"/>
    <mergeCell ref="A263:G263"/>
    <mergeCell ref="A264:B264"/>
    <mergeCell ref="E273:F273"/>
    <mergeCell ref="E274:F274"/>
    <mergeCell ref="C275:D275"/>
    <mergeCell ref="E255:F255"/>
    <mergeCell ref="A256:B256"/>
    <mergeCell ref="E260:F260"/>
    <mergeCell ref="E261:F261"/>
    <mergeCell ref="C262:D262"/>
    <mergeCell ref="C219:D219"/>
    <mergeCell ref="A248:G248"/>
    <mergeCell ref="A249:B249"/>
    <mergeCell ref="E251:F251"/>
    <mergeCell ref="A252:B252"/>
    <mergeCell ref="A207:B207"/>
    <mergeCell ref="E214:F214"/>
    <mergeCell ref="A215:B215"/>
    <mergeCell ref="E217:F217"/>
    <mergeCell ref="E218:F218"/>
    <mergeCell ref="A206:G206"/>
    <mergeCell ref="A182:G182"/>
    <mergeCell ref="A183:B183"/>
    <mergeCell ref="E185:F185"/>
    <mergeCell ref="E186:F186"/>
    <mergeCell ref="C187:D187"/>
    <mergeCell ref="A167:G167"/>
    <mergeCell ref="A168:B168"/>
    <mergeCell ref="E179:F179"/>
    <mergeCell ref="E180:F180"/>
    <mergeCell ref="C181:D181"/>
    <mergeCell ref="E157:F157"/>
    <mergeCell ref="A158:B158"/>
    <mergeCell ref="E164:F164"/>
    <mergeCell ref="E165:F165"/>
    <mergeCell ref="C166:D166"/>
    <mergeCell ref="E142:F142"/>
    <mergeCell ref="E143:F143"/>
    <mergeCell ref="C144:D144"/>
    <mergeCell ref="A145:G145"/>
    <mergeCell ref="A146:B146"/>
    <mergeCell ref="E24:F24"/>
    <mergeCell ref="E25:F25"/>
    <mergeCell ref="C26:D26"/>
    <mergeCell ref="A27:G27"/>
    <mergeCell ref="E136:F136"/>
    <mergeCell ref="E137:F137"/>
    <mergeCell ref="C138:D138"/>
    <mergeCell ref="A139:G139"/>
    <mergeCell ref="A140:B140"/>
    <mergeCell ref="C107:D107"/>
    <mergeCell ref="A108:G108"/>
    <mergeCell ref="A109:B109"/>
    <mergeCell ref="E111:F111"/>
    <mergeCell ref="A112:B112"/>
    <mergeCell ref="A1:G1"/>
    <mergeCell ref="C2:D2"/>
    <mergeCell ref="A3:G3"/>
    <mergeCell ref="A4:B4"/>
    <mergeCell ref="E9:F9"/>
    <mergeCell ref="E630:F630"/>
    <mergeCell ref="E631:F631"/>
    <mergeCell ref="E629:F629"/>
    <mergeCell ref="A16:B16"/>
    <mergeCell ref="E18:F18"/>
    <mergeCell ref="E19:F19"/>
    <mergeCell ref="C20:D20"/>
    <mergeCell ref="A21:G21"/>
    <mergeCell ref="A10:B10"/>
    <mergeCell ref="E12:F12"/>
    <mergeCell ref="E13:F13"/>
    <mergeCell ref="C14:D14"/>
    <mergeCell ref="A15:G15"/>
    <mergeCell ref="A28:B28"/>
    <mergeCell ref="E34:F34"/>
    <mergeCell ref="A35:B35"/>
    <mergeCell ref="E105:F105"/>
    <mergeCell ref="E106:F106"/>
    <mergeCell ref="A22:B22"/>
  </mergeCells>
  <pageMargins left="0" right="0" top="0" bottom="0" header="0" footer="0"/>
  <pageSetup scale="85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60"/>
  <sheetViews>
    <sheetView topLeftCell="A46" workbookViewId="0">
      <selection activeCell="B60" sqref="B60"/>
    </sheetView>
  </sheetViews>
  <sheetFormatPr defaultRowHeight="14.4"/>
  <cols>
    <col min="1" max="1" width="10.33203125" customWidth="1"/>
    <col min="2" max="2" width="48.88671875" customWidth="1"/>
    <col min="3" max="3" width="12.44140625" customWidth="1"/>
    <col min="4" max="4" width="6.109375" customWidth="1"/>
    <col min="5" max="7" width="12.44140625" customWidth="1"/>
  </cols>
  <sheetData>
    <row r="1" spans="1:7" ht="81.900000000000006" customHeight="1">
      <c r="A1" s="101"/>
      <c r="B1" s="101"/>
      <c r="C1" s="101"/>
      <c r="D1" s="101"/>
      <c r="E1" s="101"/>
      <c r="F1" s="101"/>
      <c r="G1" s="101"/>
    </row>
    <row r="2" spans="1:7" ht="9.9" customHeight="1">
      <c r="A2" s="3"/>
      <c r="B2" s="3"/>
      <c r="C2" s="119"/>
      <c r="D2" s="119"/>
      <c r="E2" s="3"/>
      <c r="F2" s="3"/>
      <c r="G2" s="3"/>
    </row>
    <row r="3" spans="1:7" ht="20.100000000000001" customHeight="1">
      <c r="A3" s="120" t="s">
        <v>590</v>
      </c>
      <c r="B3" s="120"/>
      <c r="C3" s="120"/>
      <c r="D3" s="120"/>
      <c r="E3" s="120"/>
      <c r="F3" s="120"/>
      <c r="G3" s="120"/>
    </row>
    <row r="4" spans="1:7" ht="15" customHeight="1">
      <c r="A4" s="121" t="s">
        <v>229</v>
      </c>
      <c r="B4" s="121"/>
      <c r="C4" s="21" t="s">
        <v>21</v>
      </c>
      <c r="D4" s="21" t="s">
        <v>22</v>
      </c>
      <c r="E4" s="21" t="s">
        <v>230</v>
      </c>
      <c r="F4" s="21" t="s">
        <v>231</v>
      </c>
      <c r="G4" s="21" t="s">
        <v>232</v>
      </c>
    </row>
    <row r="5" spans="1:7" ht="15" customHeight="1">
      <c r="A5" s="22" t="s">
        <v>90</v>
      </c>
      <c r="B5" s="23" t="s">
        <v>503</v>
      </c>
      <c r="C5" s="22" t="s">
        <v>92</v>
      </c>
      <c r="D5" s="22" t="s">
        <v>93</v>
      </c>
      <c r="E5" s="24">
        <v>1</v>
      </c>
      <c r="F5" s="25">
        <v>5746.97</v>
      </c>
      <c r="G5" s="25">
        <v>5746.97</v>
      </c>
    </row>
    <row r="6" spans="1:7" ht="15" customHeight="1">
      <c r="A6" s="3"/>
      <c r="B6" s="3"/>
      <c r="C6" s="3"/>
      <c r="D6" s="3"/>
      <c r="E6" s="122" t="s">
        <v>243</v>
      </c>
      <c r="F6" s="122"/>
      <c r="G6" s="26">
        <v>5746.97</v>
      </c>
    </row>
    <row r="7" spans="1:7" ht="15" customHeight="1">
      <c r="A7" s="3"/>
      <c r="B7" s="3"/>
      <c r="C7" s="3"/>
      <c r="D7" s="3"/>
      <c r="E7" s="123" t="s">
        <v>249</v>
      </c>
      <c r="F7" s="123"/>
      <c r="G7" s="8">
        <v>5746.97</v>
      </c>
    </row>
    <row r="8" spans="1:7" ht="9.9" customHeight="1">
      <c r="A8" s="3"/>
      <c r="B8" s="3"/>
      <c r="C8" s="119"/>
      <c r="D8" s="119"/>
      <c r="E8" s="3"/>
      <c r="F8" s="3"/>
      <c r="G8" s="3"/>
    </row>
    <row r="9" spans="1:7" ht="20.100000000000001" customHeight="1">
      <c r="A9" s="120" t="s">
        <v>591</v>
      </c>
      <c r="B9" s="120"/>
      <c r="C9" s="120"/>
      <c r="D9" s="120"/>
      <c r="E9" s="120"/>
      <c r="F9" s="120"/>
      <c r="G9" s="120"/>
    </row>
    <row r="10" spans="1:7" ht="15" customHeight="1">
      <c r="A10" s="121" t="s">
        <v>229</v>
      </c>
      <c r="B10" s="121"/>
      <c r="C10" s="21" t="s">
        <v>21</v>
      </c>
      <c r="D10" s="21" t="s">
        <v>22</v>
      </c>
      <c r="E10" s="21" t="s">
        <v>230</v>
      </c>
      <c r="F10" s="21" t="s">
        <v>231</v>
      </c>
      <c r="G10" s="21" t="s">
        <v>232</v>
      </c>
    </row>
    <row r="11" spans="1:7" ht="15" customHeight="1">
      <c r="A11" s="22" t="s">
        <v>100</v>
      </c>
      <c r="B11" s="23" t="s">
        <v>508</v>
      </c>
      <c r="C11" s="22" t="s">
        <v>102</v>
      </c>
      <c r="D11" s="22" t="s">
        <v>93</v>
      </c>
      <c r="E11" s="24">
        <v>1</v>
      </c>
      <c r="F11" s="25">
        <v>3558.46</v>
      </c>
      <c r="G11" s="25">
        <v>3558.46</v>
      </c>
    </row>
    <row r="12" spans="1:7" ht="15" customHeight="1">
      <c r="A12" s="3"/>
      <c r="B12" s="3"/>
      <c r="C12" s="3"/>
      <c r="D12" s="3"/>
      <c r="E12" s="122" t="s">
        <v>243</v>
      </c>
      <c r="F12" s="122"/>
      <c r="G12" s="26">
        <v>3558.46</v>
      </c>
    </row>
    <row r="13" spans="1:7" ht="15" customHeight="1">
      <c r="A13" s="3"/>
      <c r="B13" s="3"/>
      <c r="C13" s="3"/>
      <c r="D13" s="3"/>
      <c r="E13" s="123" t="s">
        <v>249</v>
      </c>
      <c r="F13" s="123"/>
      <c r="G13" s="8">
        <v>3558.46</v>
      </c>
    </row>
    <row r="14" spans="1:7" ht="9.9" customHeight="1">
      <c r="A14" s="3"/>
      <c r="B14" s="3"/>
      <c r="C14" s="119"/>
      <c r="D14" s="119"/>
      <c r="E14" s="3"/>
      <c r="F14" s="3"/>
      <c r="G14" s="3"/>
    </row>
    <row r="15" spans="1:7" ht="20.100000000000001" customHeight="1">
      <c r="A15" s="120" t="s">
        <v>592</v>
      </c>
      <c r="B15" s="120"/>
      <c r="C15" s="120"/>
      <c r="D15" s="120"/>
      <c r="E15" s="120"/>
      <c r="F15" s="120"/>
      <c r="G15" s="120"/>
    </row>
    <row r="16" spans="1:7" ht="15" customHeight="1">
      <c r="A16" s="121" t="s">
        <v>229</v>
      </c>
      <c r="B16" s="121"/>
      <c r="C16" s="21" t="s">
        <v>21</v>
      </c>
      <c r="D16" s="21" t="s">
        <v>22</v>
      </c>
      <c r="E16" s="21" t="s">
        <v>230</v>
      </c>
      <c r="F16" s="21" t="s">
        <v>231</v>
      </c>
      <c r="G16" s="21" t="s">
        <v>232</v>
      </c>
    </row>
    <row r="17" spans="1:7" ht="20.100000000000001" customHeight="1">
      <c r="A17" s="22" t="s">
        <v>551</v>
      </c>
      <c r="B17" s="23" t="s">
        <v>122</v>
      </c>
      <c r="C17" s="22" t="s">
        <v>37</v>
      </c>
      <c r="D17" s="22" t="s">
        <v>33</v>
      </c>
      <c r="E17" s="24">
        <v>1</v>
      </c>
      <c r="F17" s="25">
        <v>577.5</v>
      </c>
      <c r="G17" s="25">
        <v>577.5</v>
      </c>
    </row>
    <row r="18" spans="1:7" ht="20.100000000000001" customHeight="1">
      <c r="A18" s="22" t="s">
        <v>552</v>
      </c>
      <c r="B18" s="23" t="s">
        <v>553</v>
      </c>
      <c r="C18" s="22" t="s">
        <v>37</v>
      </c>
      <c r="D18" s="22" t="s">
        <v>38</v>
      </c>
      <c r="E18" s="24">
        <v>4</v>
      </c>
      <c r="F18" s="25">
        <v>11.76</v>
      </c>
      <c r="G18" s="25">
        <v>47.04</v>
      </c>
    </row>
    <row r="19" spans="1:7" ht="15" customHeight="1">
      <c r="A19" s="22" t="s">
        <v>554</v>
      </c>
      <c r="B19" s="23" t="s">
        <v>555</v>
      </c>
      <c r="C19" s="22" t="s">
        <v>37</v>
      </c>
      <c r="D19" s="22" t="s">
        <v>242</v>
      </c>
      <c r="E19" s="24">
        <v>0.11</v>
      </c>
      <c r="F19" s="25">
        <v>14.44</v>
      </c>
      <c r="G19" s="25">
        <v>1.59</v>
      </c>
    </row>
    <row r="20" spans="1:7" ht="29.1" customHeight="1">
      <c r="A20" s="22" t="s">
        <v>556</v>
      </c>
      <c r="B20" s="23" t="s">
        <v>557</v>
      </c>
      <c r="C20" s="22" t="s">
        <v>37</v>
      </c>
      <c r="D20" s="22" t="s">
        <v>38</v>
      </c>
      <c r="E20" s="24">
        <v>1</v>
      </c>
      <c r="F20" s="25">
        <v>6.8</v>
      </c>
      <c r="G20" s="25">
        <v>6.8</v>
      </c>
    </row>
    <row r="21" spans="1:7" ht="15" customHeight="1">
      <c r="A21" s="3"/>
      <c r="B21" s="3"/>
      <c r="C21" s="3"/>
      <c r="D21" s="3"/>
      <c r="E21" s="122" t="s">
        <v>243</v>
      </c>
      <c r="F21" s="122"/>
      <c r="G21" s="26">
        <v>632.92999999999995</v>
      </c>
    </row>
    <row r="22" spans="1:7" ht="15" customHeight="1">
      <c r="A22" s="121" t="s">
        <v>457</v>
      </c>
      <c r="B22" s="121"/>
      <c r="C22" s="21" t="s">
        <v>21</v>
      </c>
      <c r="D22" s="21" t="s">
        <v>22</v>
      </c>
      <c r="E22" s="21" t="s">
        <v>230</v>
      </c>
      <c r="F22" s="21" t="s">
        <v>231</v>
      </c>
      <c r="G22" s="21" t="s">
        <v>232</v>
      </c>
    </row>
    <row r="23" spans="1:7" ht="15" customHeight="1">
      <c r="A23" s="22" t="s">
        <v>558</v>
      </c>
      <c r="B23" s="23" t="s">
        <v>559</v>
      </c>
      <c r="C23" s="22" t="s">
        <v>37</v>
      </c>
      <c r="D23" s="22" t="s">
        <v>247</v>
      </c>
      <c r="E23" s="24">
        <v>1</v>
      </c>
      <c r="F23" s="25">
        <v>26.83</v>
      </c>
      <c r="G23" s="25">
        <v>26.83</v>
      </c>
    </row>
    <row r="24" spans="1:7" ht="15" customHeight="1">
      <c r="A24" s="22" t="s">
        <v>458</v>
      </c>
      <c r="B24" s="23" t="s">
        <v>459</v>
      </c>
      <c r="C24" s="22" t="s">
        <v>37</v>
      </c>
      <c r="D24" s="22" t="s">
        <v>247</v>
      </c>
      <c r="E24" s="24">
        <v>2</v>
      </c>
      <c r="F24" s="25">
        <v>20.46</v>
      </c>
      <c r="G24" s="25">
        <v>40.92</v>
      </c>
    </row>
    <row r="25" spans="1:7" ht="18" customHeight="1">
      <c r="A25" s="3"/>
      <c r="B25" s="3"/>
      <c r="C25" s="3"/>
      <c r="D25" s="3"/>
      <c r="E25" s="122" t="s">
        <v>460</v>
      </c>
      <c r="F25" s="122"/>
      <c r="G25" s="26">
        <v>67.75</v>
      </c>
    </row>
    <row r="26" spans="1:7" ht="15" customHeight="1">
      <c r="A26" s="121" t="s">
        <v>250</v>
      </c>
      <c r="B26" s="121"/>
      <c r="C26" s="21" t="s">
        <v>21</v>
      </c>
      <c r="D26" s="21" t="s">
        <v>22</v>
      </c>
      <c r="E26" s="21" t="s">
        <v>230</v>
      </c>
      <c r="F26" s="21" t="s">
        <v>231</v>
      </c>
      <c r="G26" s="21" t="s">
        <v>232</v>
      </c>
    </row>
    <row r="27" spans="1:7" ht="29.1" customHeight="1">
      <c r="A27" s="22" t="s">
        <v>560</v>
      </c>
      <c r="B27" s="23" t="s">
        <v>561</v>
      </c>
      <c r="C27" s="22" t="s">
        <v>37</v>
      </c>
      <c r="D27" s="22" t="s">
        <v>64</v>
      </c>
      <c r="E27" s="24">
        <v>0.01</v>
      </c>
      <c r="F27" s="25">
        <v>424.59</v>
      </c>
      <c r="G27" s="25">
        <v>4.25</v>
      </c>
    </row>
    <row r="28" spans="1:7" ht="15" customHeight="1">
      <c r="A28" s="3"/>
      <c r="B28" s="3"/>
      <c r="C28" s="3"/>
      <c r="D28" s="3"/>
      <c r="E28" s="122" t="s">
        <v>253</v>
      </c>
      <c r="F28" s="122"/>
      <c r="G28" s="26">
        <v>4.25</v>
      </c>
    </row>
    <row r="29" spans="1:7" ht="15" customHeight="1">
      <c r="A29" s="3"/>
      <c r="B29" s="3"/>
      <c r="C29" s="3"/>
      <c r="D29" s="3"/>
      <c r="E29" s="123" t="s">
        <v>249</v>
      </c>
      <c r="F29" s="123"/>
      <c r="G29" s="8">
        <v>704.93</v>
      </c>
    </row>
    <row r="30" spans="1:7" ht="9.9" customHeight="1">
      <c r="A30" s="3"/>
      <c r="B30" s="3"/>
      <c r="C30" s="119"/>
      <c r="D30" s="119"/>
      <c r="E30" s="3"/>
      <c r="F30" s="3"/>
      <c r="G30" s="3"/>
    </row>
    <row r="31" spans="1:7" ht="20.100000000000001" customHeight="1">
      <c r="A31" s="120" t="s">
        <v>593</v>
      </c>
      <c r="B31" s="120"/>
      <c r="C31" s="120"/>
      <c r="D31" s="120"/>
      <c r="E31" s="120"/>
      <c r="F31" s="120"/>
      <c r="G31" s="120"/>
    </row>
    <row r="32" spans="1:7" ht="15" customHeight="1">
      <c r="A32" s="121" t="s">
        <v>254</v>
      </c>
      <c r="B32" s="121"/>
      <c r="C32" s="21" t="s">
        <v>21</v>
      </c>
      <c r="D32" s="21" t="s">
        <v>22</v>
      </c>
      <c r="E32" s="21" t="s">
        <v>230</v>
      </c>
      <c r="F32" s="21" t="s">
        <v>231</v>
      </c>
      <c r="G32" s="21" t="s">
        <v>232</v>
      </c>
    </row>
    <row r="33" spans="1:7" ht="45" customHeight="1">
      <c r="A33" s="22" t="s">
        <v>562</v>
      </c>
      <c r="B33" s="23" t="s">
        <v>563</v>
      </c>
      <c r="C33" s="22" t="s">
        <v>37</v>
      </c>
      <c r="D33" s="22" t="s">
        <v>456</v>
      </c>
      <c r="E33" s="24">
        <v>3.333E-3</v>
      </c>
      <c r="F33" s="25">
        <v>232.44</v>
      </c>
      <c r="G33" s="25">
        <v>0.77</v>
      </c>
    </row>
    <row r="34" spans="1:7" ht="20.100000000000001" customHeight="1">
      <c r="A34" s="22" t="s">
        <v>564</v>
      </c>
      <c r="B34" s="23" t="s">
        <v>565</v>
      </c>
      <c r="C34" s="22" t="s">
        <v>37</v>
      </c>
      <c r="D34" s="22" t="s">
        <v>456</v>
      </c>
      <c r="E34" s="24">
        <v>3.333E-3</v>
      </c>
      <c r="F34" s="25">
        <v>181.35</v>
      </c>
      <c r="G34" s="25">
        <v>0.6</v>
      </c>
    </row>
    <row r="35" spans="1:7" ht="15" customHeight="1">
      <c r="A35" s="3"/>
      <c r="B35" s="3"/>
      <c r="C35" s="3"/>
      <c r="D35" s="3"/>
      <c r="E35" s="122" t="s">
        <v>257</v>
      </c>
      <c r="F35" s="122"/>
      <c r="G35" s="26">
        <v>1.37</v>
      </c>
    </row>
    <row r="36" spans="1:7" ht="15" customHeight="1">
      <c r="A36" s="121" t="s">
        <v>566</v>
      </c>
      <c r="B36" s="121"/>
      <c r="C36" s="21" t="s">
        <v>21</v>
      </c>
      <c r="D36" s="21" t="s">
        <v>22</v>
      </c>
      <c r="E36" s="21" t="s">
        <v>230</v>
      </c>
      <c r="F36" s="21" t="s">
        <v>231</v>
      </c>
      <c r="G36" s="21" t="s">
        <v>232</v>
      </c>
    </row>
    <row r="37" spans="1:7" ht="20.100000000000001" customHeight="1">
      <c r="A37" s="22" t="s">
        <v>567</v>
      </c>
      <c r="B37" s="23" t="s">
        <v>568</v>
      </c>
      <c r="C37" s="22" t="s">
        <v>37</v>
      </c>
      <c r="D37" s="22" t="s">
        <v>242</v>
      </c>
      <c r="E37" s="24">
        <v>2.14</v>
      </c>
      <c r="F37" s="25">
        <v>13.33</v>
      </c>
      <c r="G37" s="25">
        <v>28.53</v>
      </c>
    </row>
    <row r="38" spans="1:7" ht="15" customHeight="1">
      <c r="A38" s="3"/>
      <c r="B38" s="3"/>
      <c r="C38" s="3"/>
      <c r="D38" s="3"/>
      <c r="E38" s="122" t="s">
        <v>569</v>
      </c>
      <c r="F38" s="122"/>
      <c r="G38" s="26">
        <v>28.53</v>
      </c>
    </row>
    <row r="39" spans="1:7" ht="15" customHeight="1">
      <c r="A39" s="121" t="s">
        <v>229</v>
      </c>
      <c r="B39" s="121"/>
      <c r="C39" s="21" t="s">
        <v>21</v>
      </c>
      <c r="D39" s="21" t="s">
        <v>22</v>
      </c>
      <c r="E39" s="21" t="s">
        <v>230</v>
      </c>
      <c r="F39" s="21" t="s">
        <v>231</v>
      </c>
      <c r="G39" s="21" t="s">
        <v>232</v>
      </c>
    </row>
    <row r="40" spans="1:7" ht="15" customHeight="1">
      <c r="A40" s="22" t="s">
        <v>570</v>
      </c>
      <c r="B40" s="23" t="s">
        <v>571</v>
      </c>
      <c r="C40" s="22" t="s">
        <v>37</v>
      </c>
      <c r="D40" s="22" t="s">
        <v>237</v>
      </c>
      <c r="E40" s="24">
        <v>0.13</v>
      </c>
      <c r="F40" s="25">
        <v>20.29</v>
      </c>
      <c r="G40" s="25">
        <v>2.64</v>
      </c>
    </row>
    <row r="41" spans="1:7" ht="20.100000000000001" customHeight="1">
      <c r="A41" s="22" t="s">
        <v>572</v>
      </c>
      <c r="B41" s="23" t="s">
        <v>573</v>
      </c>
      <c r="C41" s="22" t="s">
        <v>37</v>
      </c>
      <c r="D41" s="22" t="s">
        <v>237</v>
      </c>
      <c r="E41" s="24">
        <v>0.6</v>
      </c>
      <c r="F41" s="25">
        <v>11.45</v>
      </c>
      <c r="G41" s="25">
        <v>6.87</v>
      </c>
    </row>
    <row r="42" spans="1:7" ht="15" customHeight="1">
      <c r="A42" s="22" t="s">
        <v>574</v>
      </c>
      <c r="B42" s="23" t="s">
        <v>575</v>
      </c>
      <c r="C42" s="22" t="s">
        <v>37</v>
      </c>
      <c r="D42" s="22" t="s">
        <v>237</v>
      </c>
      <c r="E42" s="24">
        <v>0.03</v>
      </c>
      <c r="F42" s="25">
        <v>12.08</v>
      </c>
      <c r="G42" s="25">
        <v>0.36</v>
      </c>
    </row>
    <row r="43" spans="1:7" ht="15" customHeight="1">
      <c r="A43" s="3"/>
      <c r="B43" s="3"/>
      <c r="C43" s="3"/>
      <c r="D43" s="3"/>
      <c r="E43" s="122" t="s">
        <v>243</v>
      </c>
      <c r="F43" s="122"/>
      <c r="G43" s="26">
        <v>9.8699999999999992</v>
      </c>
    </row>
    <row r="44" spans="1:7" ht="15" customHeight="1">
      <c r="A44" s="121" t="s">
        <v>457</v>
      </c>
      <c r="B44" s="121"/>
      <c r="C44" s="21" t="s">
        <v>21</v>
      </c>
      <c r="D44" s="21" t="s">
        <v>22</v>
      </c>
      <c r="E44" s="21" t="s">
        <v>230</v>
      </c>
      <c r="F44" s="21" t="s">
        <v>231</v>
      </c>
      <c r="G44" s="21" t="s">
        <v>232</v>
      </c>
    </row>
    <row r="45" spans="1:7" ht="15" customHeight="1">
      <c r="A45" s="22" t="s">
        <v>458</v>
      </c>
      <c r="B45" s="23" t="s">
        <v>459</v>
      </c>
      <c r="C45" s="22" t="s">
        <v>37</v>
      </c>
      <c r="D45" s="22" t="s">
        <v>247</v>
      </c>
      <c r="E45" s="24">
        <v>3.3329999999999999E-2</v>
      </c>
      <c r="F45" s="25">
        <v>20.46</v>
      </c>
      <c r="G45" s="25">
        <v>0.68</v>
      </c>
    </row>
    <row r="46" spans="1:7" ht="18" customHeight="1">
      <c r="A46" s="3"/>
      <c r="B46" s="3"/>
      <c r="C46" s="3"/>
      <c r="D46" s="3"/>
      <c r="E46" s="122" t="s">
        <v>460</v>
      </c>
      <c r="F46" s="122"/>
      <c r="G46" s="26">
        <v>0.68</v>
      </c>
    </row>
    <row r="47" spans="1:7" ht="15" customHeight="1">
      <c r="A47" s="3"/>
      <c r="B47" s="3"/>
      <c r="C47" s="3"/>
      <c r="D47" s="3"/>
      <c r="E47" s="123" t="s">
        <v>249</v>
      </c>
      <c r="F47" s="123"/>
      <c r="G47" s="8">
        <v>40.450000000000003</v>
      </c>
    </row>
    <row r="48" spans="1:7" ht="9.9" customHeight="1">
      <c r="A48" s="3"/>
      <c r="B48" s="3"/>
      <c r="C48" s="119"/>
      <c r="D48" s="119"/>
      <c r="E48" s="3"/>
      <c r="F48" s="3"/>
      <c r="G48" s="3"/>
    </row>
    <row r="49" spans="1:7" ht="20.100000000000001" customHeight="1">
      <c r="A49" s="120" t="s">
        <v>227</v>
      </c>
      <c r="B49" s="120"/>
      <c r="C49" s="120"/>
      <c r="D49" s="120"/>
      <c r="E49" s="120"/>
      <c r="F49" s="120"/>
      <c r="G49" s="120"/>
    </row>
    <row r="50" spans="1:7" ht="15" customHeight="1">
      <c r="A50" s="121" t="s">
        <v>244</v>
      </c>
      <c r="B50" s="121"/>
      <c r="C50" s="21" t="s">
        <v>21</v>
      </c>
      <c r="D50" s="21" t="s">
        <v>22</v>
      </c>
      <c r="E50" s="21" t="s">
        <v>230</v>
      </c>
      <c r="F50" s="21" t="s">
        <v>231</v>
      </c>
      <c r="G50" s="21" t="s">
        <v>232</v>
      </c>
    </row>
    <row r="51" spans="1:7" ht="15" customHeight="1">
      <c r="A51" s="22" t="s">
        <v>583</v>
      </c>
      <c r="B51" s="23" t="s">
        <v>584</v>
      </c>
      <c r="C51" s="22" t="s">
        <v>32</v>
      </c>
      <c r="D51" s="22" t="s">
        <v>50</v>
      </c>
      <c r="E51" s="24">
        <v>1</v>
      </c>
      <c r="F51" s="25">
        <v>3687.34</v>
      </c>
      <c r="G51" s="25">
        <v>3687.34</v>
      </c>
    </row>
    <row r="52" spans="1:7" ht="15" customHeight="1">
      <c r="A52" s="3"/>
      <c r="B52" s="3"/>
      <c r="C52" s="3"/>
      <c r="D52" s="3"/>
      <c r="E52" s="122" t="s">
        <v>248</v>
      </c>
      <c r="F52" s="122"/>
      <c r="G52" s="26">
        <v>3687.34</v>
      </c>
    </row>
    <row r="53" spans="1:7" ht="15" customHeight="1">
      <c r="A53" s="121" t="s">
        <v>457</v>
      </c>
      <c r="B53" s="121"/>
      <c r="C53" s="21" t="s">
        <v>21</v>
      </c>
      <c r="D53" s="21" t="s">
        <v>22</v>
      </c>
      <c r="E53" s="21" t="s">
        <v>230</v>
      </c>
      <c r="F53" s="21" t="s">
        <v>231</v>
      </c>
      <c r="G53" s="21" t="s">
        <v>232</v>
      </c>
    </row>
    <row r="54" spans="1:7" ht="20.100000000000001" customHeight="1">
      <c r="A54" s="22" t="s">
        <v>585</v>
      </c>
      <c r="B54" s="23" t="s">
        <v>586</v>
      </c>
      <c r="C54" s="22" t="s">
        <v>37</v>
      </c>
      <c r="D54" s="22" t="s">
        <v>587</v>
      </c>
      <c r="E54" s="24">
        <v>1</v>
      </c>
      <c r="F54" s="25">
        <v>4552.47</v>
      </c>
      <c r="G54" s="25">
        <f>E54*F54</f>
        <v>4552.47</v>
      </c>
    </row>
    <row r="55" spans="1:7" ht="15" customHeight="1">
      <c r="A55" s="22" t="s">
        <v>588</v>
      </c>
      <c r="B55" s="23" t="s">
        <v>589</v>
      </c>
      <c r="C55" s="22" t="s">
        <v>37</v>
      </c>
      <c r="D55" s="22" t="s">
        <v>587</v>
      </c>
      <c r="E55" s="24">
        <v>0.1</v>
      </c>
      <c r="F55" s="25">
        <v>22566.28</v>
      </c>
      <c r="G55" s="25">
        <f>E55*F55</f>
        <v>2256.63</v>
      </c>
    </row>
    <row r="56" spans="1:7" ht="18" customHeight="1">
      <c r="A56" s="3"/>
      <c r="B56" s="3"/>
      <c r="C56" s="3"/>
      <c r="D56" s="3"/>
      <c r="E56" s="122" t="s">
        <v>460</v>
      </c>
      <c r="F56" s="122"/>
      <c r="G56" s="26">
        <f>G55+G54+G51</f>
        <v>10496.44</v>
      </c>
    </row>
    <row r="57" spans="1:7" ht="15" customHeight="1">
      <c r="A57" s="3"/>
      <c r="B57" s="3"/>
      <c r="C57" s="3"/>
      <c r="D57" s="3"/>
      <c r="E57" s="123" t="s">
        <v>693</v>
      </c>
      <c r="F57" s="123"/>
      <c r="G57" s="8">
        <f>G56*6</f>
        <v>62978.64</v>
      </c>
    </row>
    <row r="58" spans="1:7">
      <c r="A58" s="53"/>
      <c r="B58" s="53"/>
      <c r="C58" s="53"/>
      <c r="D58" s="53"/>
      <c r="E58" s="123" t="s">
        <v>695</v>
      </c>
      <c r="F58" s="123"/>
      <c r="G58" s="8">
        <f>G57/100</f>
        <v>629.79</v>
      </c>
    </row>
    <row r="59" spans="1:7">
      <c r="E59" s="123" t="s">
        <v>694</v>
      </c>
      <c r="F59" s="123"/>
      <c r="G59" s="8">
        <f>22%*G58</f>
        <v>138.55000000000001</v>
      </c>
    </row>
    <row r="60" spans="1:7">
      <c r="E60" s="123" t="s">
        <v>17</v>
      </c>
      <c r="F60" s="123"/>
      <c r="G60" s="8">
        <f>G58+G59</f>
        <v>768.34</v>
      </c>
    </row>
  </sheetData>
  <mergeCells count="41">
    <mergeCell ref="A44:B44"/>
    <mergeCell ref="E46:F46"/>
    <mergeCell ref="A53:B53"/>
    <mergeCell ref="E56:F56"/>
    <mergeCell ref="E57:F57"/>
    <mergeCell ref="E47:F47"/>
    <mergeCell ref="C48:D48"/>
    <mergeCell ref="A49:G49"/>
    <mergeCell ref="A50:B50"/>
    <mergeCell ref="E52:F52"/>
    <mergeCell ref="E35:F35"/>
    <mergeCell ref="A36:B36"/>
    <mergeCell ref="E38:F38"/>
    <mergeCell ref="A39:B39"/>
    <mergeCell ref="E43:F43"/>
    <mergeCell ref="E28:F28"/>
    <mergeCell ref="E29:F29"/>
    <mergeCell ref="C30:D30"/>
    <mergeCell ref="A31:G31"/>
    <mergeCell ref="A32:B32"/>
    <mergeCell ref="A16:B16"/>
    <mergeCell ref="E21:F21"/>
    <mergeCell ref="A22:B22"/>
    <mergeCell ref="E25:F25"/>
    <mergeCell ref="A26:B26"/>
    <mergeCell ref="E58:F58"/>
    <mergeCell ref="E59:F59"/>
    <mergeCell ref="E60:F60"/>
    <mergeCell ref="A1:G1"/>
    <mergeCell ref="C2:D2"/>
    <mergeCell ref="A3:G3"/>
    <mergeCell ref="A4:B4"/>
    <mergeCell ref="E6:F6"/>
    <mergeCell ref="E7:F7"/>
    <mergeCell ref="C8:D8"/>
    <mergeCell ref="A9:G9"/>
    <mergeCell ref="A10:B10"/>
    <mergeCell ref="E12:F12"/>
    <mergeCell ref="E13:F13"/>
    <mergeCell ref="C14:D14"/>
    <mergeCell ref="A15:G15"/>
  </mergeCells>
  <pageMargins left="0" right="0" top="0" bottom="0" header="0" footer="0"/>
  <pageSetup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D51"/>
  <sheetViews>
    <sheetView topLeftCell="A33" workbookViewId="0">
      <selection activeCell="D14" sqref="D14"/>
    </sheetView>
  </sheetViews>
  <sheetFormatPr defaultRowHeight="14.4"/>
  <cols>
    <col min="1" max="1" width="9.33203125" customWidth="1"/>
    <col min="2" max="2" width="60.33203125" customWidth="1"/>
    <col min="3" max="3" width="8.33203125" customWidth="1"/>
    <col min="4" max="4" width="37.44140625" customWidth="1"/>
  </cols>
  <sheetData>
    <row r="1" spans="1:4" ht="81.900000000000006" customHeight="1">
      <c r="A1" s="101"/>
      <c r="B1" s="101"/>
      <c r="C1" s="101"/>
      <c r="D1" s="101"/>
    </row>
    <row r="2" spans="1:4" ht="12" customHeight="1">
      <c r="A2" s="3"/>
      <c r="B2" s="124" t="s">
        <v>594</v>
      </c>
      <c r="C2" s="124"/>
      <c r="D2" s="124"/>
    </row>
    <row r="3" spans="1:4" ht="15" customHeight="1">
      <c r="A3" s="42" t="s">
        <v>607</v>
      </c>
      <c r="B3" s="42" t="s">
        <v>20</v>
      </c>
      <c r="C3" s="42" t="s">
        <v>595</v>
      </c>
      <c r="D3" s="3"/>
    </row>
    <row r="4" spans="1:4" ht="8.1" customHeight="1">
      <c r="A4" s="3"/>
      <c r="B4" s="124"/>
      <c r="C4" s="124"/>
      <c r="D4" s="3"/>
    </row>
    <row r="5" spans="1:4" ht="12.9" customHeight="1">
      <c r="A5" s="3"/>
      <c r="B5" s="43" t="s">
        <v>608</v>
      </c>
      <c r="C5" s="3"/>
      <c r="D5" s="3"/>
    </row>
    <row r="6" spans="1:4" ht="12.9" customHeight="1">
      <c r="A6" s="44" t="s">
        <v>609</v>
      </c>
      <c r="B6" s="45" t="s">
        <v>610</v>
      </c>
      <c r="C6" s="46">
        <v>0.4</v>
      </c>
      <c r="D6" s="3"/>
    </row>
    <row r="7" spans="1:4" ht="12.9" customHeight="1">
      <c r="A7" s="44" t="s">
        <v>237</v>
      </c>
      <c r="B7" s="45" t="s">
        <v>611</v>
      </c>
      <c r="C7" s="46">
        <v>7.3</v>
      </c>
      <c r="D7" s="3"/>
    </row>
    <row r="8" spans="1:4" ht="15" customHeight="1">
      <c r="A8" s="3"/>
      <c r="B8" s="47" t="s">
        <v>232</v>
      </c>
      <c r="C8" s="48">
        <v>7.7</v>
      </c>
      <c r="D8" s="3"/>
    </row>
    <row r="9" spans="1:4" ht="15" customHeight="1">
      <c r="A9" s="3"/>
      <c r="B9" s="124" t="s">
        <v>594</v>
      </c>
      <c r="C9" s="124"/>
      <c r="D9" s="3"/>
    </row>
    <row r="10" spans="1:4" ht="8.1" customHeight="1">
      <c r="A10" s="3"/>
      <c r="B10" s="124"/>
      <c r="C10" s="124"/>
      <c r="D10" s="3"/>
    </row>
    <row r="11" spans="1:4" ht="12.9" customHeight="1">
      <c r="A11" s="3"/>
      <c r="B11" s="43" t="s">
        <v>612</v>
      </c>
      <c r="C11" s="3"/>
      <c r="D11" s="3"/>
    </row>
    <row r="12" spans="1:4" ht="12.9" customHeight="1">
      <c r="A12" s="44" t="s">
        <v>613</v>
      </c>
      <c r="B12" s="45" t="s">
        <v>614</v>
      </c>
      <c r="C12" s="46">
        <v>4.01</v>
      </c>
      <c r="D12" s="3"/>
    </row>
    <row r="13" spans="1:4" ht="12.9" customHeight="1">
      <c r="A13" s="44" t="s">
        <v>615</v>
      </c>
      <c r="B13" s="45" t="s">
        <v>616</v>
      </c>
      <c r="C13" s="46">
        <v>1.1100000000000001</v>
      </c>
      <c r="D13" s="3"/>
    </row>
    <row r="14" spans="1:4" ht="12.9" customHeight="1">
      <c r="A14" s="44" t="s">
        <v>617</v>
      </c>
      <c r="B14" s="45" t="s">
        <v>618</v>
      </c>
      <c r="C14" s="46">
        <v>0.56000000000000005</v>
      </c>
      <c r="D14" s="3"/>
    </row>
    <row r="15" spans="1:4" ht="15" customHeight="1">
      <c r="A15" s="3"/>
      <c r="B15" s="47" t="s">
        <v>232</v>
      </c>
      <c r="C15" s="48">
        <v>5.68</v>
      </c>
      <c r="D15" s="3"/>
    </row>
    <row r="16" spans="1:4" ht="15" customHeight="1">
      <c r="A16" s="3"/>
      <c r="B16" s="124" t="s">
        <v>594</v>
      </c>
      <c r="C16" s="124"/>
      <c r="D16" s="3"/>
    </row>
    <row r="17" spans="1:4" ht="8.1" customHeight="1">
      <c r="A17" s="3"/>
      <c r="B17" s="124"/>
      <c r="C17" s="124"/>
      <c r="D17" s="3"/>
    </row>
    <row r="18" spans="1:4" ht="12.9" customHeight="1">
      <c r="A18" s="49" t="s">
        <v>619</v>
      </c>
      <c r="B18" s="43" t="s">
        <v>620</v>
      </c>
      <c r="C18" s="3"/>
      <c r="D18" s="3"/>
    </row>
    <row r="19" spans="1:4" ht="12.9" customHeight="1">
      <c r="A19" s="44"/>
      <c r="B19" s="45" t="s">
        <v>621</v>
      </c>
      <c r="C19" s="46">
        <v>0.65</v>
      </c>
      <c r="D19" s="3"/>
    </row>
    <row r="20" spans="1:4" ht="12.9" customHeight="1">
      <c r="A20" s="44"/>
      <c r="B20" s="45" t="s">
        <v>622</v>
      </c>
      <c r="C20" s="46">
        <v>3</v>
      </c>
      <c r="D20" s="3"/>
    </row>
    <row r="21" spans="1:4" ht="12.9" customHeight="1">
      <c r="A21" s="44"/>
      <c r="B21" s="45" t="s">
        <v>623</v>
      </c>
      <c r="C21" s="46">
        <v>3</v>
      </c>
      <c r="D21" s="3"/>
    </row>
    <row r="22" spans="1:4" ht="12.9" customHeight="1">
      <c r="A22" s="44"/>
      <c r="B22" s="45" t="s">
        <v>624</v>
      </c>
      <c r="C22" s="46">
        <v>0</v>
      </c>
      <c r="D22" s="3"/>
    </row>
    <row r="23" spans="1:4" ht="15" customHeight="1">
      <c r="A23" s="3"/>
      <c r="B23" s="47" t="s">
        <v>232</v>
      </c>
      <c r="C23" s="48">
        <v>6.65</v>
      </c>
      <c r="D23" s="3"/>
    </row>
    <row r="24" spans="1:4" ht="15" customHeight="1">
      <c r="A24" s="3"/>
      <c r="B24" s="124" t="s">
        <v>594</v>
      </c>
      <c r="C24" s="124"/>
      <c r="D24" s="3"/>
    </row>
    <row r="25" spans="1:4" ht="26.1" customHeight="1">
      <c r="A25" s="3"/>
      <c r="B25" s="125" t="s">
        <v>625</v>
      </c>
      <c r="C25" s="125"/>
      <c r="D25" s="3"/>
    </row>
    <row r="26" spans="1:4" ht="44.1" customHeight="1">
      <c r="A26" s="3"/>
      <c r="B26" s="101"/>
      <c r="C26" s="101"/>
      <c r="D26" s="3"/>
    </row>
    <row r="27" spans="1:4" ht="12" customHeight="1">
      <c r="A27" s="3"/>
      <c r="B27" s="124" t="s">
        <v>594</v>
      </c>
      <c r="C27" s="124"/>
      <c r="D27" s="124"/>
    </row>
    <row r="28" spans="1:4" ht="15" customHeight="1">
      <c r="A28" s="42" t="s">
        <v>607</v>
      </c>
      <c r="B28" s="42" t="s">
        <v>20</v>
      </c>
      <c r="C28" s="42" t="s">
        <v>595</v>
      </c>
      <c r="D28" s="3"/>
    </row>
    <row r="29" spans="1:4" ht="8.1" customHeight="1">
      <c r="A29" s="3"/>
      <c r="B29" s="124"/>
      <c r="C29" s="124"/>
      <c r="D29" s="3"/>
    </row>
    <row r="30" spans="1:4" ht="12.9" customHeight="1">
      <c r="A30" s="3"/>
      <c r="B30" s="43" t="s">
        <v>608</v>
      </c>
      <c r="C30" s="3"/>
      <c r="D30" s="3"/>
    </row>
    <row r="31" spans="1:4" ht="12.9" customHeight="1">
      <c r="A31" s="44" t="s">
        <v>237</v>
      </c>
      <c r="B31" s="45" t="s">
        <v>611</v>
      </c>
      <c r="C31" s="46">
        <v>5</v>
      </c>
      <c r="D31" s="3"/>
    </row>
    <row r="32" spans="1:4" ht="12.9" customHeight="1">
      <c r="A32" s="44" t="s">
        <v>626</v>
      </c>
      <c r="B32" s="45" t="s">
        <v>610</v>
      </c>
      <c r="C32" s="46">
        <v>0.7</v>
      </c>
      <c r="D32" s="3"/>
    </row>
    <row r="33" spans="1:4" ht="15" customHeight="1">
      <c r="A33" s="3"/>
      <c r="B33" s="47" t="s">
        <v>232</v>
      </c>
      <c r="C33" s="48">
        <v>5.7</v>
      </c>
      <c r="D33" s="3"/>
    </row>
    <row r="34" spans="1:4" ht="15" customHeight="1">
      <c r="A34" s="3"/>
      <c r="B34" s="124" t="s">
        <v>594</v>
      </c>
      <c r="C34" s="124"/>
      <c r="D34" s="3"/>
    </row>
    <row r="35" spans="1:4" ht="8.1" customHeight="1">
      <c r="A35" s="3"/>
      <c r="B35" s="124"/>
      <c r="C35" s="124"/>
      <c r="D35" s="3"/>
    </row>
    <row r="36" spans="1:4" ht="12.9" customHeight="1">
      <c r="A36" s="3"/>
      <c r="B36" s="43" t="s">
        <v>612</v>
      </c>
      <c r="C36" s="3"/>
      <c r="D36" s="3"/>
    </row>
    <row r="37" spans="1:4" ht="12.9" customHeight="1">
      <c r="A37" s="44" t="s">
        <v>613</v>
      </c>
      <c r="B37" s="45" t="s">
        <v>614</v>
      </c>
      <c r="C37" s="46">
        <v>3.38</v>
      </c>
      <c r="D37" s="3"/>
    </row>
    <row r="38" spans="1:4" ht="12.9" customHeight="1">
      <c r="A38" s="44" t="s">
        <v>615</v>
      </c>
      <c r="B38" s="45" t="s">
        <v>616</v>
      </c>
      <c r="C38" s="46">
        <v>0.85</v>
      </c>
      <c r="D38" s="3"/>
    </row>
    <row r="39" spans="1:4" ht="12.9" customHeight="1">
      <c r="A39" s="44" t="s">
        <v>617</v>
      </c>
      <c r="B39" s="45" t="s">
        <v>618</v>
      </c>
      <c r="C39" s="46">
        <v>0.56000000000000005</v>
      </c>
      <c r="D39" s="3"/>
    </row>
    <row r="40" spans="1:4" ht="15" customHeight="1">
      <c r="A40" s="3"/>
      <c r="B40" s="47" t="s">
        <v>232</v>
      </c>
      <c r="C40" s="48">
        <v>4.79</v>
      </c>
      <c r="D40" s="3"/>
    </row>
    <row r="41" spans="1:4" ht="15" customHeight="1">
      <c r="A41" s="3"/>
      <c r="B41" s="124" t="s">
        <v>594</v>
      </c>
      <c r="C41" s="124"/>
      <c r="D41" s="3"/>
    </row>
    <row r="42" spans="1:4" ht="8.1" customHeight="1">
      <c r="A42" s="3"/>
      <c r="B42" s="124"/>
      <c r="C42" s="124"/>
      <c r="D42" s="3"/>
    </row>
    <row r="43" spans="1:4" ht="12.9" customHeight="1">
      <c r="A43" s="49" t="s">
        <v>619</v>
      </c>
      <c r="B43" s="43" t="s">
        <v>620</v>
      </c>
      <c r="C43" s="3"/>
      <c r="D43" s="3"/>
    </row>
    <row r="44" spans="1:4" ht="12.9" customHeight="1">
      <c r="A44" s="44"/>
      <c r="B44" s="45" t="s">
        <v>622</v>
      </c>
      <c r="C44" s="46">
        <v>3</v>
      </c>
      <c r="D44" s="3"/>
    </row>
    <row r="45" spans="1:4" ht="12.9" customHeight="1">
      <c r="A45" s="44"/>
      <c r="B45" s="45" t="s">
        <v>627</v>
      </c>
      <c r="C45" s="46">
        <v>0</v>
      </c>
      <c r="D45" s="3"/>
    </row>
    <row r="46" spans="1:4" ht="12.9" customHeight="1">
      <c r="A46" s="44"/>
      <c r="B46" s="45" t="s">
        <v>628</v>
      </c>
      <c r="C46" s="46">
        <v>0.65</v>
      </c>
      <c r="D46" s="3"/>
    </row>
    <row r="47" spans="1:4" ht="12.9" customHeight="1">
      <c r="A47" s="44"/>
      <c r="B47" s="45" t="s">
        <v>624</v>
      </c>
      <c r="C47" s="46">
        <v>0</v>
      </c>
      <c r="D47" s="3"/>
    </row>
    <row r="48" spans="1:4" ht="15" customHeight="1">
      <c r="A48" s="3"/>
      <c r="B48" s="47" t="s">
        <v>232</v>
      </c>
      <c r="C48" s="48">
        <v>3.65</v>
      </c>
      <c r="D48" s="3"/>
    </row>
    <row r="49" spans="1:4" ht="15" customHeight="1">
      <c r="A49" s="3"/>
      <c r="B49" s="124" t="s">
        <v>594</v>
      </c>
      <c r="C49" s="124"/>
      <c r="D49" s="3"/>
    </row>
    <row r="50" spans="1:4" ht="26.1" customHeight="1">
      <c r="A50" s="3"/>
      <c r="B50" s="125" t="s">
        <v>629</v>
      </c>
      <c r="C50" s="125"/>
      <c r="D50" s="3"/>
    </row>
    <row r="51" spans="1:4" ht="44.1" customHeight="1">
      <c r="A51" s="3"/>
      <c r="B51" s="101"/>
      <c r="C51" s="101"/>
      <c r="D51" s="3"/>
    </row>
  </sheetData>
  <mergeCells count="19">
    <mergeCell ref="B42:C42"/>
    <mergeCell ref="B49:C49"/>
    <mergeCell ref="B50:C50"/>
    <mergeCell ref="B51:C51"/>
    <mergeCell ref="B27:D27"/>
    <mergeCell ref="B29:C29"/>
    <mergeCell ref="B34:C34"/>
    <mergeCell ref="B35:C35"/>
    <mergeCell ref="B41:C41"/>
    <mergeCell ref="B16:C16"/>
    <mergeCell ref="B17:C17"/>
    <mergeCell ref="B24:C24"/>
    <mergeCell ref="B25:C25"/>
    <mergeCell ref="B26:C26"/>
    <mergeCell ref="A1:D1"/>
    <mergeCell ref="B2:D2"/>
    <mergeCell ref="B4:C4"/>
    <mergeCell ref="B9:C9"/>
    <mergeCell ref="B10:C10"/>
  </mergeCells>
  <pageMargins left="0" right="0" top="0" bottom="0" header="0" footer="0"/>
  <pageSetup scale="85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81"/>
  <sheetViews>
    <sheetView tabSelected="1" topLeftCell="A74" workbookViewId="0">
      <selection activeCell="G92" sqref="G92"/>
    </sheetView>
  </sheetViews>
  <sheetFormatPr defaultRowHeight="14.4"/>
  <cols>
    <col min="1" max="1" width="9.33203125" customWidth="1"/>
    <col min="2" max="2" width="68.6640625" customWidth="1"/>
    <col min="3" max="3" width="8.88671875" customWidth="1"/>
    <col min="4" max="4" width="2.44140625" customWidth="1"/>
    <col min="5" max="5" width="7.6640625" customWidth="1"/>
    <col min="6" max="6" width="3.6640625" customWidth="1"/>
    <col min="7" max="7" width="14.44140625" customWidth="1"/>
  </cols>
  <sheetData>
    <row r="1" spans="1:7" ht="81.900000000000006" customHeight="1">
      <c r="A1" s="101"/>
      <c r="B1" s="101"/>
      <c r="C1" s="101"/>
      <c r="D1" s="101"/>
      <c r="E1" s="101"/>
      <c r="F1" s="101"/>
      <c r="G1" s="101"/>
    </row>
    <row r="2" spans="1:7" ht="12" customHeight="1">
      <c r="A2" s="3"/>
      <c r="B2" s="124" t="s">
        <v>594</v>
      </c>
      <c r="C2" s="124"/>
      <c r="D2" s="124"/>
      <c r="E2" s="124"/>
      <c r="F2" s="3"/>
      <c r="G2" s="3"/>
    </row>
    <row r="3" spans="1:7" ht="15" customHeight="1">
      <c r="A3" s="42" t="s">
        <v>607</v>
      </c>
      <c r="B3" s="42" t="s">
        <v>20</v>
      </c>
      <c r="C3" s="128" t="s">
        <v>630</v>
      </c>
      <c r="D3" s="128"/>
      <c r="E3" s="128" t="s">
        <v>631</v>
      </c>
      <c r="F3" s="128"/>
      <c r="G3" s="3"/>
    </row>
    <row r="4" spans="1:7" ht="12" customHeight="1">
      <c r="A4" s="3"/>
      <c r="B4" s="124" t="s">
        <v>594</v>
      </c>
      <c r="C4" s="124"/>
      <c r="D4" s="3"/>
      <c r="E4" s="3"/>
      <c r="F4" s="3"/>
      <c r="G4" s="3"/>
    </row>
    <row r="5" spans="1:7" ht="12.9" customHeight="1">
      <c r="A5" s="49" t="s">
        <v>596</v>
      </c>
      <c r="B5" s="43" t="s">
        <v>632</v>
      </c>
      <c r="C5" s="3"/>
      <c r="D5" s="3"/>
      <c r="E5" s="3"/>
      <c r="F5" s="3"/>
      <c r="G5" s="3"/>
    </row>
    <row r="6" spans="1:7" ht="12.9" customHeight="1">
      <c r="A6" s="44" t="s">
        <v>633</v>
      </c>
      <c r="B6" s="45" t="s">
        <v>634</v>
      </c>
      <c r="C6" s="126">
        <v>20</v>
      </c>
      <c r="D6" s="126"/>
      <c r="E6" s="127">
        <v>20</v>
      </c>
      <c r="F6" s="127"/>
      <c r="G6" s="3"/>
    </row>
    <row r="7" spans="1:7" ht="12.9" customHeight="1">
      <c r="A7" s="44" t="s">
        <v>635</v>
      </c>
      <c r="B7" s="45" t="s">
        <v>636</v>
      </c>
      <c r="C7" s="126">
        <v>1.5</v>
      </c>
      <c r="D7" s="126"/>
      <c r="E7" s="127">
        <v>1.5</v>
      </c>
      <c r="F7" s="127"/>
      <c r="G7" s="3"/>
    </row>
    <row r="8" spans="1:7" ht="12.9" customHeight="1">
      <c r="A8" s="44" t="s">
        <v>637</v>
      </c>
      <c r="B8" s="45" t="s">
        <v>638</v>
      </c>
      <c r="C8" s="126">
        <v>1</v>
      </c>
      <c r="D8" s="126"/>
      <c r="E8" s="127">
        <v>1</v>
      </c>
      <c r="F8" s="127"/>
      <c r="G8" s="3"/>
    </row>
    <row r="9" spans="1:7" ht="12.9" customHeight="1">
      <c r="A9" s="44" t="s">
        <v>639</v>
      </c>
      <c r="B9" s="45" t="s">
        <v>640</v>
      </c>
      <c r="C9" s="126">
        <v>0.2</v>
      </c>
      <c r="D9" s="126"/>
      <c r="E9" s="127">
        <v>0.2</v>
      </c>
      <c r="F9" s="127"/>
      <c r="G9" s="3"/>
    </row>
    <row r="10" spans="1:7" ht="12.9" customHeight="1">
      <c r="A10" s="44" t="s">
        <v>641</v>
      </c>
      <c r="B10" s="45" t="s">
        <v>642</v>
      </c>
      <c r="C10" s="126">
        <v>0.6</v>
      </c>
      <c r="D10" s="126"/>
      <c r="E10" s="127">
        <v>0.6</v>
      </c>
      <c r="F10" s="127"/>
      <c r="G10" s="3"/>
    </row>
    <row r="11" spans="1:7" ht="12.9" customHeight="1">
      <c r="A11" s="44" t="s">
        <v>643</v>
      </c>
      <c r="B11" s="45" t="s">
        <v>644</v>
      </c>
      <c r="C11" s="126">
        <v>2.5</v>
      </c>
      <c r="D11" s="126"/>
      <c r="E11" s="127">
        <v>2.5</v>
      </c>
      <c r="F11" s="127"/>
      <c r="G11" s="3"/>
    </row>
    <row r="12" spans="1:7" ht="12.9" customHeight="1">
      <c r="A12" s="44" t="s">
        <v>645</v>
      </c>
      <c r="B12" s="45" t="s">
        <v>646</v>
      </c>
      <c r="C12" s="126">
        <v>3</v>
      </c>
      <c r="D12" s="126"/>
      <c r="E12" s="127">
        <v>3</v>
      </c>
      <c r="F12" s="127"/>
      <c r="G12" s="3"/>
    </row>
    <row r="13" spans="1:7" ht="12.9" customHeight="1">
      <c r="A13" s="44" t="s">
        <v>647</v>
      </c>
      <c r="B13" s="45" t="s">
        <v>648</v>
      </c>
      <c r="C13" s="126">
        <v>8</v>
      </c>
      <c r="D13" s="126"/>
      <c r="E13" s="127">
        <v>8</v>
      </c>
      <c r="F13" s="127"/>
      <c r="G13" s="3"/>
    </row>
    <row r="14" spans="1:7" ht="12.9" customHeight="1">
      <c r="A14" s="44" t="s">
        <v>649</v>
      </c>
      <c r="B14" s="45" t="s">
        <v>650</v>
      </c>
      <c r="C14" s="126">
        <v>0</v>
      </c>
      <c r="D14" s="126"/>
      <c r="E14" s="127">
        <v>0</v>
      </c>
      <c r="F14" s="127"/>
      <c r="G14" s="3"/>
    </row>
    <row r="15" spans="1:7" ht="15" customHeight="1">
      <c r="A15" s="3"/>
      <c r="B15" s="47" t="s">
        <v>232</v>
      </c>
      <c r="C15" s="129">
        <v>36.799999999999997</v>
      </c>
      <c r="D15" s="129"/>
      <c r="E15" s="129">
        <v>36.799999999999997</v>
      </c>
      <c r="F15" s="129"/>
      <c r="G15" s="3"/>
    </row>
    <row r="16" spans="1:7" ht="12" customHeight="1">
      <c r="A16" s="3"/>
      <c r="B16" s="124" t="s">
        <v>594</v>
      </c>
      <c r="C16" s="124"/>
      <c r="D16" s="3"/>
      <c r="E16" s="3"/>
      <c r="F16" s="3"/>
      <c r="G16" s="3"/>
    </row>
    <row r="17" spans="1:7" ht="12.9" customHeight="1">
      <c r="A17" s="49" t="s">
        <v>597</v>
      </c>
      <c r="B17" s="43" t="s">
        <v>651</v>
      </c>
      <c r="C17" s="3"/>
      <c r="D17" s="3"/>
      <c r="E17" s="3"/>
      <c r="F17" s="3"/>
      <c r="G17" s="3"/>
    </row>
    <row r="18" spans="1:7" ht="12.9" customHeight="1">
      <c r="A18" s="44" t="s">
        <v>652</v>
      </c>
      <c r="B18" s="45" t="s">
        <v>653</v>
      </c>
      <c r="C18" s="126">
        <v>17.850000000000001</v>
      </c>
      <c r="D18" s="126"/>
      <c r="E18" s="127">
        <v>0</v>
      </c>
      <c r="F18" s="127"/>
      <c r="G18" s="3"/>
    </row>
    <row r="19" spans="1:7" ht="12.9" customHeight="1">
      <c r="A19" s="44" t="s">
        <v>654</v>
      </c>
      <c r="B19" s="45" t="s">
        <v>655</v>
      </c>
      <c r="C19" s="126">
        <v>3.71</v>
      </c>
      <c r="D19" s="126"/>
      <c r="E19" s="127">
        <v>0</v>
      </c>
      <c r="F19" s="127"/>
      <c r="G19" s="3"/>
    </row>
    <row r="20" spans="1:7" ht="12.9" customHeight="1">
      <c r="A20" s="44" t="s">
        <v>656</v>
      </c>
      <c r="B20" s="45" t="s">
        <v>657</v>
      </c>
      <c r="C20" s="126">
        <v>0.87</v>
      </c>
      <c r="D20" s="126"/>
      <c r="E20" s="127">
        <v>0.66</v>
      </c>
      <c r="F20" s="127"/>
      <c r="G20" s="3"/>
    </row>
    <row r="21" spans="1:7" ht="12.9" customHeight="1">
      <c r="A21" s="44" t="s">
        <v>658</v>
      </c>
      <c r="B21" s="45" t="s">
        <v>659</v>
      </c>
      <c r="C21" s="126">
        <v>11.03</v>
      </c>
      <c r="D21" s="126"/>
      <c r="E21" s="127">
        <v>8.33</v>
      </c>
      <c r="F21" s="127"/>
      <c r="G21" s="3"/>
    </row>
    <row r="22" spans="1:7" ht="12.9" customHeight="1">
      <c r="A22" s="44" t="s">
        <v>660</v>
      </c>
      <c r="B22" s="45" t="s">
        <v>661</v>
      </c>
      <c r="C22" s="126">
        <v>7.0000000000000007E-2</v>
      </c>
      <c r="D22" s="126"/>
      <c r="E22" s="127">
        <v>0.05</v>
      </c>
      <c r="F22" s="127"/>
      <c r="G22" s="3"/>
    </row>
    <row r="23" spans="1:7" ht="12.9" customHeight="1">
      <c r="A23" s="44" t="s">
        <v>662</v>
      </c>
      <c r="B23" s="45" t="s">
        <v>663</v>
      </c>
      <c r="C23" s="126">
        <v>0.74</v>
      </c>
      <c r="D23" s="126"/>
      <c r="E23" s="127">
        <v>0.56000000000000005</v>
      </c>
      <c r="F23" s="127"/>
      <c r="G23" s="3"/>
    </row>
    <row r="24" spans="1:7" ht="12.9" customHeight="1">
      <c r="A24" s="44" t="s">
        <v>664</v>
      </c>
      <c r="B24" s="45" t="s">
        <v>665</v>
      </c>
      <c r="C24" s="126">
        <v>1.59</v>
      </c>
      <c r="D24" s="126"/>
      <c r="E24" s="127">
        <v>0</v>
      </c>
      <c r="F24" s="127"/>
      <c r="G24" s="3"/>
    </row>
    <row r="25" spans="1:7" ht="12.9" customHeight="1">
      <c r="A25" s="44" t="s">
        <v>666</v>
      </c>
      <c r="B25" s="45" t="s">
        <v>667</v>
      </c>
      <c r="C25" s="126">
        <v>0.11</v>
      </c>
      <c r="D25" s="126"/>
      <c r="E25" s="127">
        <v>0.08</v>
      </c>
      <c r="F25" s="127"/>
      <c r="G25" s="3"/>
    </row>
    <row r="26" spans="1:7" ht="12.9" customHeight="1">
      <c r="A26" s="44" t="s">
        <v>668</v>
      </c>
      <c r="B26" s="45" t="s">
        <v>669</v>
      </c>
      <c r="C26" s="126">
        <v>12.35</v>
      </c>
      <c r="D26" s="126"/>
      <c r="E26" s="127">
        <v>9.33</v>
      </c>
      <c r="F26" s="127"/>
      <c r="G26" s="3"/>
    </row>
    <row r="27" spans="1:7" ht="12.9" customHeight="1">
      <c r="A27" s="44" t="s">
        <v>670</v>
      </c>
      <c r="B27" s="45" t="s">
        <v>671</v>
      </c>
      <c r="C27" s="126">
        <v>0.04</v>
      </c>
      <c r="D27" s="126"/>
      <c r="E27" s="127">
        <v>0.03</v>
      </c>
      <c r="F27" s="127"/>
      <c r="G27" s="3"/>
    </row>
    <row r="28" spans="1:7" ht="15" customHeight="1">
      <c r="A28" s="3"/>
      <c r="B28" s="47" t="s">
        <v>232</v>
      </c>
      <c r="C28" s="129">
        <v>48.36</v>
      </c>
      <c r="D28" s="129"/>
      <c r="E28" s="129">
        <v>19.04</v>
      </c>
      <c r="F28" s="129"/>
      <c r="G28" s="3"/>
    </row>
    <row r="29" spans="1:7" ht="12" customHeight="1">
      <c r="A29" s="3"/>
      <c r="B29" s="124" t="s">
        <v>594</v>
      </c>
      <c r="C29" s="124"/>
      <c r="D29" s="3"/>
      <c r="E29" s="3"/>
      <c r="F29" s="3"/>
      <c r="G29" s="3"/>
    </row>
    <row r="30" spans="1:7" ht="12.9" customHeight="1">
      <c r="A30" s="49" t="s">
        <v>598</v>
      </c>
      <c r="B30" s="43" t="s">
        <v>672</v>
      </c>
      <c r="C30" s="3"/>
      <c r="D30" s="3"/>
      <c r="E30" s="3"/>
      <c r="F30" s="3"/>
      <c r="G30" s="3"/>
    </row>
    <row r="31" spans="1:7" ht="12.9" customHeight="1">
      <c r="A31" s="44" t="s">
        <v>673</v>
      </c>
      <c r="B31" s="45" t="s">
        <v>674</v>
      </c>
      <c r="C31" s="126">
        <v>5.52</v>
      </c>
      <c r="D31" s="126"/>
      <c r="E31" s="127">
        <v>4.17</v>
      </c>
      <c r="F31" s="127"/>
      <c r="G31" s="3"/>
    </row>
    <row r="32" spans="1:7" ht="12.9" customHeight="1">
      <c r="A32" s="44" t="s">
        <v>675</v>
      </c>
      <c r="B32" s="45" t="s">
        <v>676</v>
      </c>
      <c r="C32" s="126">
        <v>0.13</v>
      </c>
      <c r="D32" s="126"/>
      <c r="E32" s="127">
        <v>0.1</v>
      </c>
      <c r="F32" s="127"/>
      <c r="G32" s="3"/>
    </row>
    <row r="33" spans="1:7" ht="12.9" customHeight="1">
      <c r="A33" s="44" t="s">
        <v>677</v>
      </c>
      <c r="B33" s="45" t="s">
        <v>678</v>
      </c>
      <c r="C33" s="126">
        <v>1.72</v>
      </c>
      <c r="D33" s="126"/>
      <c r="E33" s="127">
        <v>1.3</v>
      </c>
      <c r="F33" s="127"/>
      <c r="G33" s="3"/>
    </row>
    <row r="34" spans="1:7" ht="12.9" customHeight="1">
      <c r="A34" s="44" t="s">
        <v>679</v>
      </c>
      <c r="B34" s="45" t="s">
        <v>680</v>
      </c>
      <c r="C34" s="126">
        <v>2.87</v>
      </c>
      <c r="D34" s="126"/>
      <c r="E34" s="127">
        <v>2.17</v>
      </c>
      <c r="F34" s="127"/>
      <c r="G34" s="3"/>
    </row>
    <row r="35" spans="1:7" ht="12.9" customHeight="1">
      <c r="A35" s="44" t="s">
        <v>681</v>
      </c>
      <c r="B35" s="45" t="s">
        <v>682</v>
      </c>
      <c r="C35" s="126">
        <v>0.46</v>
      </c>
      <c r="D35" s="126"/>
      <c r="E35" s="127">
        <v>0.35</v>
      </c>
      <c r="F35" s="127"/>
      <c r="G35" s="3"/>
    </row>
    <row r="36" spans="1:7" ht="15" customHeight="1">
      <c r="A36" s="3"/>
      <c r="B36" s="47" t="s">
        <v>232</v>
      </c>
      <c r="C36" s="129">
        <v>10.7</v>
      </c>
      <c r="D36" s="129"/>
      <c r="E36" s="129">
        <v>8.09</v>
      </c>
      <c r="F36" s="129"/>
      <c r="G36" s="3"/>
    </row>
    <row r="37" spans="1:7" ht="12" customHeight="1">
      <c r="A37" s="3"/>
      <c r="B37" s="124" t="s">
        <v>594</v>
      </c>
      <c r="C37" s="124"/>
      <c r="D37" s="3"/>
      <c r="E37" s="3"/>
      <c r="F37" s="3"/>
      <c r="G37" s="3"/>
    </row>
    <row r="38" spans="1:7" ht="12.9" customHeight="1">
      <c r="A38" s="49" t="s">
        <v>683</v>
      </c>
      <c r="B38" s="43" t="s">
        <v>684</v>
      </c>
      <c r="C38" s="3"/>
      <c r="D38" s="3"/>
      <c r="E38" s="3"/>
      <c r="F38" s="3"/>
      <c r="G38" s="3"/>
    </row>
    <row r="39" spans="1:7" ht="12.9" customHeight="1">
      <c r="A39" s="44" t="s">
        <v>685</v>
      </c>
      <c r="B39" s="45" t="s">
        <v>686</v>
      </c>
      <c r="C39" s="126">
        <v>17.8</v>
      </c>
      <c r="D39" s="126"/>
      <c r="E39" s="127">
        <v>7.01</v>
      </c>
      <c r="F39" s="127"/>
      <c r="G39" s="3"/>
    </row>
    <row r="40" spans="1:7" ht="18" customHeight="1">
      <c r="A40" s="44" t="s">
        <v>687</v>
      </c>
      <c r="B40" s="45" t="s">
        <v>688</v>
      </c>
      <c r="C40" s="126">
        <v>0.49</v>
      </c>
      <c r="D40" s="126"/>
      <c r="E40" s="127">
        <v>0.37</v>
      </c>
      <c r="F40" s="127"/>
      <c r="G40" s="3"/>
    </row>
    <row r="41" spans="1:7" ht="15" customHeight="1">
      <c r="A41" s="3"/>
      <c r="B41" s="47" t="s">
        <v>232</v>
      </c>
      <c r="C41" s="129">
        <v>18.29</v>
      </c>
      <c r="D41" s="129"/>
      <c r="E41" s="129">
        <v>7.38</v>
      </c>
      <c r="F41" s="129"/>
      <c r="G41" s="3"/>
    </row>
    <row r="42" spans="1:7" ht="12" customHeight="1">
      <c r="A42" s="3"/>
      <c r="B42" s="124" t="s">
        <v>594</v>
      </c>
      <c r="C42" s="124"/>
      <c r="D42" s="3"/>
      <c r="E42" s="3"/>
      <c r="F42" s="3"/>
      <c r="G42" s="3"/>
    </row>
    <row r="43" spans="1:7" ht="12.9" customHeight="1">
      <c r="A43" s="49" t="s">
        <v>596</v>
      </c>
      <c r="B43" s="43" t="s">
        <v>632</v>
      </c>
      <c r="C43" s="3"/>
      <c r="D43" s="3"/>
      <c r="E43" s="3"/>
      <c r="F43" s="3"/>
      <c r="G43" s="3"/>
    </row>
    <row r="44" spans="1:7" ht="12.9" customHeight="1">
      <c r="A44" s="44" t="s">
        <v>633</v>
      </c>
      <c r="B44" s="45" t="s">
        <v>634</v>
      </c>
      <c r="C44" s="126">
        <v>20</v>
      </c>
      <c r="D44" s="126"/>
      <c r="E44" s="127">
        <v>20</v>
      </c>
      <c r="F44" s="127"/>
      <c r="G44" s="3"/>
    </row>
    <row r="45" spans="1:7" ht="12.9" customHeight="1">
      <c r="A45" s="44" t="s">
        <v>635</v>
      </c>
      <c r="B45" s="45" t="s">
        <v>636</v>
      </c>
      <c r="C45" s="126">
        <v>1.5</v>
      </c>
      <c r="D45" s="126"/>
      <c r="E45" s="127">
        <v>1.5</v>
      </c>
      <c r="F45" s="127"/>
      <c r="G45" s="3"/>
    </row>
    <row r="46" spans="1:7" ht="12.9" customHeight="1">
      <c r="A46" s="44" t="s">
        <v>637</v>
      </c>
      <c r="B46" s="45" t="s">
        <v>638</v>
      </c>
      <c r="C46" s="126">
        <v>1</v>
      </c>
      <c r="D46" s="126"/>
      <c r="E46" s="127">
        <v>1</v>
      </c>
      <c r="F46" s="127"/>
      <c r="G46" s="3"/>
    </row>
    <row r="47" spans="1:7" ht="12.9" customHeight="1">
      <c r="A47" s="44" t="s">
        <v>639</v>
      </c>
      <c r="B47" s="45" t="s">
        <v>640</v>
      </c>
      <c r="C47" s="126">
        <v>0.2</v>
      </c>
      <c r="D47" s="126"/>
      <c r="E47" s="127">
        <v>0.2</v>
      </c>
      <c r="F47" s="127"/>
      <c r="G47" s="3"/>
    </row>
    <row r="48" spans="1:7" ht="12.9" customHeight="1">
      <c r="A48" s="44" t="s">
        <v>641</v>
      </c>
      <c r="B48" s="45" t="s">
        <v>642</v>
      </c>
      <c r="C48" s="126">
        <v>0.6</v>
      </c>
      <c r="D48" s="126"/>
      <c r="E48" s="127">
        <v>0.6</v>
      </c>
      <c r="F48" s="127"/>
      <c r="G48" s="3"/>
    </row>
    <row r="49" spans="1:7" ht="12.9" customHeight="1">
      <c r="A49" s="44" t="s">
        <v>643</v>
      </c>
      <c r="B49" s="45" t="s">
        <v>644</v>
      </c>
      <c r="C49" s="126">
        <v>2.5</v>
      </c>
      <c r="D49" s="126"/>
      <c r="E49" s="127">
        <v>2.5</v>
      </c>
      <c r="F49" s="127"/>
      <c r="G49" s="3"/>
    </row>
    <row r="50" spans="1:7" ht="12.9" customHeight="1">
      <c r="A50" s="44" t="s">
        <v>645</v>
      </c>
      <c r="B50" s="45" t="s">
        <v>646</v>
      </c>
      <c r="C50" s="126">
        <v>3</v>
      </c>
      <c r="D50" s="126"/>
      <c r="E50" s="127">
        <v>3</v>
      </c>
      <c r="F50" s="127"/>
      <c r="G50" s="3"/>
    </row>
    <row r="51" spans="1:7" ht="12.9" customHeight="1">
      <c r="A51" s="44" t="s">
        <v>647</v>
      </c>
      <c r="B51" s="45" t="s">
        <v>648</v>
      </c>
      <c r="C51" s="126">
        <v>8</v>
      </c>
      <c r="D51" s="126"/>
      <c r="E51" s="127">
        <v>8</v>
      </c>
      <c r="F51" s="127"/>
      <c r="G51" s="3"/>
    </row>
    <row r="52" spans="1:7" ht="12.9" customHeight="1">
      <c r="A52" s="44" t="s">
        <v>649</v>
      </c>
      <c r="B52" s="45" t="s">
        <v>650</v>
      </c>
      <c r="C52" s="126">
        <v>0</v>
      </c>
      <c r="D52" s="126"/>
      <c r="E52" s="127">
        <v>0</v>
      </c>
      <c r="F52" s="127"/>
      <c r="G52" s="3"/>
    </row>
    <row r="53" spans="1:7" ht="15" customHeight="1">
      <c r="A53" s="3"/>
      <c r="B53" s="47" t="s">
        <v>232</v>
      </c>
      <c r="C53" s="129">
        <v>36.799999999999997</v>
      </c>
      <c r="D53" s="129"/>
      <c r="E53" s="129">
        <v>36.799999999999997</v>
      </c>
      <c r="F53" s="129"/>
      <c r="G53" s="3"/>
    </row>
    <row r="54" spans="1:7" ht="12" customHeight="1">
      <c r="A54" s="3"/>
      <c r="B54" s="124" t="s">
        <v>594</v>
      </c>
      <c r="C54" s="124"/>
      <c r="D54" s="3"/>
      <c r="E54" s="3"/>
      <c r="F54" s="3"/>
      <c r="G54" s="3"/>
    </row>
    <row r="55" spans="1:7" ht="12.9" customHeight="1">
      <c r="A55" s="49" t="s">
        <v>597</v>
      </c>
      <c r="B55" s="43" t="s">
        <v>651</v>
      </c>
      <c r="C55" s="3"/>
      <c r="D55" s="3"/>
      <c r="E55" s="3"/>
      <c r="F55" s="3"/>
      <c r="G55" s="3"/>
    </row>
    <row r="56" spans="1:7" ht="12.9" customHeight="1">
      <c r="A56" s="44" t="s">
        <v>652</v>
      </c>
      <c r="B56" s="45" t="s">
        <v>653</v>
      </c>
      <c r="C56" s="126">
        <v>17.850000000000001</v>
      </c>
      <c r="D56" s="126"/>
      <c r="E56" s="127">
        <v>0</v>
      </c>
      <c r="F56" s="127"/>
      <c r="G56" s="3"/>
    </row>
    <row r="57" spans="1:7" ht="12.9" customHeight="1">
      <c r="A57" s="44" t="s">
        <v>654</v>
      </c>
      <c r="B57" s="45" t="s">
        <v>655</v>
      </c>
      <c r="C57" s="126">
        <v>3.71</v>
      </c>
      <c r="D57" s="126"/>
      <c r="E57" s="127">
        <v>0</v>
      </c>
      <c r="F57" s="127"/>
      <c r="G57" s="3"/>
    </row>
    <row r="58" spans="1:7" ht="12.9" customHeight="1">
      <c r="A58" s="44" t="s">
        <v>656</v>
      </c>
      <c r="B58" s="45" t="s">
        <v>657</v>
      </c>
      <c r="C58" s="126">
        <v>0.87</v>
      </c>
      <c r="D58" s="126"/>
      <c r="E58" s="127">
        <v>0.66</v>
      </c>
      <c r="F58" s="127"/>
      <c r="G58" s="3"/>
    </row>
    <row r="59" spans="1:7" ht="12.9" customHeight="1">
      <c r="A59" s="44" t="s">
        <v>658</v>
      </c>
      <c r="B59" s="45" t="s">
        <v>659</v>
      </c>
      <c r="C59" s="126">
        <v>11.03</v>
      </c>
      <c r="D59" s="126"/>
      <c r="E59" s="127">
        <v>8.33</v>
      </c>
      <c r="F59" s="127"/>
      <c r="G59" s="3"/>
    </row>
    <row r="60" spans="1:7" ht="12.9" customHeight="1">
      <c r="A60" s="44" t="s">
        <v>660</v>
      </c>
      <c r="B60" s="45" t="s">
        <v>661</v>
      </c>
      <c r="C60" s="126">
        <v>7.0000000000000007E-2</v>
      </c>
      <c r="D60" s="126"/>
      <c r="E60" s="127">
        <v>0.05</v>
      </c>
      <c r="F60" s="127"/>
      <c r="G60" s="3"/>
    </row>
    <row r="61" spans="1:7" ht="12.9" customHeight="1">
      <c r="A61" s="44" t="s">
        <v>662</v>
      </c>
      <c r="B61" s="45" t="s">
        <v>663</v>
      </c>
      <c r="C61" s="126">
        <v>0.74</v>
      </c>
      <c r="D61" s="126"/>
      <c r="E61" s="127">
        <v>0.56000000000000005</v>
      </c>
      <c r="F61" s="127"/>
      <c r="G61" s="3"/>
    </row>
    <row r="62" spans="1:7" ht="12.9" customHeight="1">
      <c r="A62" s="44" t="s">
        <v>664</v>
      </c>
      <c r="B62" s="45" t="s">
        <v>665</v>
      </c>
      <c r="C62" s="126">
        <v>1.59</v>
      </c>
      <c r="D62" s="126"/>
      <c r="E62" s="127">
        <v>0</v>
      </c>
      <c r="F62" s="127"/>
      <c r="G62" s="3"/>
    </row>
    <row r="63" spans="1:7" ht="12.9" customHeight="1">
      <c r="A63" s="44" t="s">
        <v>666</v>
      </c>
      <c r="B63" s="45" t="s">
        <v>667</v>
      </c>
      <c r="C63" s="126">
        <v>0.11</v>
      </c>
      <c r="D63" s="126"/>
      <c r="E63" s="127">
        <v>0.08</v>
      </c>
      <c r="F63" s="127"/>
      <c r="G63" s="3"/>
    </row>
    <row r="64" spans="1:7" ht="12.9" customHeight="1">
      <c r="A64" s="44" t="s">
        <v>668</v>
      </c>
      <c r="B64" s="45" t="s">
        <v>669</v>
      </c>
      <c r="C64" s="126">
        <v>12.35</v>
      </c>
      <c r="D64" s="126"/>
      <c r="E64" s="127">
        <v>9.33</v>
      </c>
      <c r="F64" s="127"/>
      <c r="G64" s="3"/>
    </row>
    <row r="65" spans="1:7" ht="12.9" customHeight="1">
      <c r="A65" s="44" t="s">
        <v>670</v>
      </c>
      <c r="B65" s="45" t="s">
        <v>671</v>
      </c>
      <c r="C65" s="126">
        <v>0.04</v>
      </c>
      <c r="D65" s="126"/>
      <c r="E65" s="127">
        <v>0.03</v>
      </c>
      <c r="F65" s="127"/>
      <c r="G65" s="3"/>
    </row>
    <row r="66" spans="1:7" ht="15" customHeight="1">
      <c r="A66" s="3"/>
      <c r="B66" s="47" t="s">
        <v>232</v>
      </c>
      <c r="C66" s="129">
        <v>48.36</v>
      </c>
      <c r="D66" s="129"/>
      <c r="E66" s="129">
        <v>19.04</v>
      </c>
      <c r="F66" s="129"/>
      <c r="G66" s="3"/>
    </row>
    <row r="67" spans="1:7" ht="12" customHeight="1">
      <c r="A67" s="3"/>
      <c r="B67" s="124" t="s">
        <v>594</v>
      </c>
      <c r="C67" s="124"/>
      <c r="D67" s="3"/>
      <c r="E67" s="3"/>
      <c r="F67" s="3"/>
      <c r="G67" s="3"/>
    </row>
    <row r="68" spans="1:7" ht="12.9" customHeight="1">
      <c r="A68" s="49" t="s">
        <v>598</v>
      </c>
      <c r="B68" s="43" t="s">
        <v>672</v>
      </c>
      <c r="C68" s="3"/>
      <c r="D68" s="3"/>
      <c r="E68" s="3"/>
      <c r="F68" s="3"/>
      <c r="G68" s="3"/>
    </row>
    <row r="69" spans="1:7" ht="12.9" customHeight="1">
      <c r="A69" s="44" t="s">
        <v>673</v>
      </c>
      <c r="B69" s="45" t="s">
        <v>674</v>
      </c>
      <c r="C69" s="126">
        <v>5.52</v>
      </c>
      <c r="D69" s="126"/>
      <c r="E69" s="127">
        <v>4.17</v>
      </c>
      <c r="F69" s="127"/>
      <c r="G69" s="3"/>
    </row>
    <row r="70" spans="1:7" ht="12.9" customHeight="1">
      <c r="A70" s="44" t="s">
        <v>675</v>
      </c>
      <c r="B70" s="45" t="s">
        <v>676</v>
      </c>
      <c r="C70" s="126">
        <v>0.13</v>
      </c>
      <c r="D70" s="126"/>
      <c r="E70" s="127">
        <v>0.1</v>
      </c>
      <c r="F70" s="127"/>
      <c r="G70" s="3"/>
    </row>
    <row r="71" spans="1:7" ht="12.9" customHeight="1">
      <c r="A71" s="44" t="s">
        <v>677</v>
      </c>
      <c r="B71" s="45" t="s">
        <v>678</v>
      </c>
      <c r="C71" s="126">
        <v>1.72</v>
      </c>
      <c r="D71" s="126"/>
      <c r="E71" s="127">
        <v>1.3</v>
      </c>
      <c r="F71" s="127"/>
      <c r="G71" s="3"/>
    </row>
    <row r="72" spans="1:7" ht="12.9" customHeight="1">
      <c r="A72" s="44" t="s">
        <v>679</v>
      </c>
      <c r="B72" s="45" t="s">
        <v>680</v>
      </c>
      <c r="C72" s="126">
        <v>2.87</v>
      </c>
      <c r="D72" s="126"/>
      <c r="E72" s="127">
        <v>2.17</v>
      </c>
      <c r="F72" s="127"/>
      <c r="G72" s="3"/>
    </row>
    <row r="73" spans="1:7" ht="12.9" customHeight="1">
      <c r="A73" s="44" t="s">
        <v>681</v>
      </c>
      <c r="B73" s="45" t="s">
        <v>682</v>
      </c>
      <c r="C73" s="126">
        <v>0.46</v>
      </c>
      <c r="D73" s="126"/>
      <c r="E73" s="127">
        <v>0.35</v>
      </c>
      <c r="F73" s="127"/>
      <c r="G73" s="3"/>
    </row>
    <row r="74" spans="1:7" ht="15" customHeight="1">
      <c r="A74" s="3"/>
      <c r="B74" s="47" t="s">
        <v>232</v>
      </c>
      <c r="C74" s="129">
        <v>10.7</v>
      </c>
      <c r="D74" s="129"/>
      <c r="E74" s="129">
        <v>8.09</v>
      </c>
      <c r="F74" s="129"/>
      <c r="G74" s="3"/>
    </row>
    <row r="75" spans="1:7" ht="12" customHeight="1">
      <c r="A75" s="3"/>
      <c r="B75" s="124" t="s">
        <v>594</v>
      </c>
      <c r="C75" s="124"/>
      <c r="D75" s="3"/>
      <c r="E75" s="3"/>
      <c r="F75" s="3"/>
      <c r="G75" s="3"/>
    </row>
    <row r="76" spans="1:7" ht="12.9" customHeight="1">
      <c r="A76" s="49" t="s">
        <v>683</v>
      </c>
      <c r="B76" s="43" t="s">
        <v>684</v>
      </c>
      <c r="C76" s="3"/>
      <c r="D76" s="3"/>
      <c r="E76" s="3"/>
      <c r="F76" s="3"/>
      <c r="G76" s="3"/>
    </row>
    <row r="77" spans="1:7" ht="12.9" customHeight="1">
      <c r="A77" s="44" t="s">
        <v>685</v>
      </c>
      <c r="B77" s="45" t="s">
        <v>686</v>
      </c>
      <c r="C77" s="126">
        <v>17.8</v>
      </c>
      <c r="D77" s="126"/>
      <c r="E77" s="127">
        <v>7.01</v>
      </c>
      <c r="F77" s="127"/>
      <c r="G77" s="3"/>
    </row>
    <row r="78" spans="1:7" ht="18" customHeight="1">
      <c r="A78" s="44" t="s">
        <v>687</v>
      </c>
      <c r="B78" s="45" t="s">
        <v>688</v>
      </c>
      <c r="C78" s="126">
        <v>0.49</v>
      </c>
      <c r="D78" s="126"/>
      <c r="E78" s="127">
        <v>0.37</v>
      </c>
      <c r="F78" s="127"/>
      <c r="G78" s="3"/>
    </row>
    <row r="79" spans="1:7" ht="15" customHeight="1">
      <c r="A79" s="3"/>
      <c r="B79" s="47" t="s">
        <v>232</v>
      </c>
      <c r="C79" s="129">
        <v>18.29</v>
      </c>
      <c r="D79" s="129"/>
      <c r="E79" s="129">
        <v>7.38</v>
      </c>
      <c r="F79" s="129"/>
      <c r="G79" s="3"/>
    </row>
    <row r="80" spans="1:7" ht="15" customHeight="1">
      <c r="A80" s="3"/>
      <c r="B80" s="124" t="s">
        <v>594</v>
      </c>
      <c r="C80" s="124"/>
      <c r="D80" s="124"/>
      <c r="E80" s="3"/>
      <c r="F80" s="3"/>
      <c r="G80" s="3"/>
    </row>
    <row r="81" spans="1:7" ht="20.100000000000001" customHeight="1">
      <c r="A81" s="3"/>
      <c r="B81" s="50" t="s">
        <v>689</v>
      </c>
      <c r="C81" s="130">
        <v>114.15</v>
      </c>
      <c r="D81" s="130"/>
      <c r="E81" s="130">
        <v>71.31</v>
      </c>
      <c r="F81" s="130"/>
      <c r="G81" s="3"/>
    </row>
  </sheetData>
  <mergeCells count="135">
    <mergeCell ref="C79:D79"/>
    <mergeCell ref="E79:F79"/>
    <mergeCell ref="B80:D80"/>
    <mergeCell ref="C81:D81"/>
    <mergeCell ref="E81:F81"/>
    <mergeCell ref="B75:C75"/>
    <mergeCell ref="C77:D77"/>
    <mergeCell ref="E77:F77"/>
    <mergeCell ref="C78:D78"/>
    <mergeCell ref="E78:F78"/>
    <mergeCell ref="C72:D72"/>
    <mergeCell ref="E72:F72"/>
    <mergeCell ref="C73:D73"/>
    <mergeCell ref="E73:F73"/>
    <mergeCell ref="C74:D74"/>
    <mergeCell ref="E74:F74"/>
    <mergeCell ref="C69:D69"/>
    <mergeCell ref="E69:F69"/>
    <mergeCell ref="C70:D70"/>
    <mergeCell ref="E70:F70"/>
    <mergeCell ref="C71:D71"/>
    <mergeCell ref="E71:F71"/>
    <mergeCell ref="C65:D65"/>
    <mergeCell ref="E65:F65"/>
    <mergeCell ref="C66:D66"/>
    <mergeCell ref="E66:F66"/>
    <mergeCell ref="B67:C67"/>
    <mergeCell ref="C62:D62"/>
    <mergeCell ref="E62:F62"/>
    <mergeCell ref="C63:D63"/>
    <mergeCell ref="E63:F63"/>
    <mergeCell ref="C64:D64"/>
    <mergeCell ref="E64:F64"/>
    <mergeCell ref="C59:D59"/>
    <mergeCell ref="E59:F59"/>
    <mergeCell ref="C60:D60"/>
    <mergeCell ref="E60:F60"/>
    <mergeCell ref="C61:D61"/>
    <mergeCell ref="E61:F61"/>
    <mergeCell ref="C56:D56"/>
    <mergeCell ref="E56:F56"/>
    <mergeCell ref="C57:D57"/>
    <mergeCell ref="E57:F57"/>
    <mergeCell ref="C58:D58"/>
    <mergeCell ref="E58:F58"/>
    <mergeCell ref="C52:D52"/>
    <mergeCell ref="E52:F52"/>
    <mergeCell ref="C53:D53"/>
    <mergeCell ref="E53:F53"/>
    <mergeCell ref="B54:C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B42:C42"/>
    <mergeCell ref="C44:D44"/>
    <mergeCell ref="E44:F44"/>
    <mergeCell ref="C45:D45"/>
    <mergeCell ref="E45:F45"/>
    <mergeCell ref="C39:D39"/>
    <mergeCell ref="E39:F39"/>
    <mergeCell ref="C40:D40"/>
    <mergeCell ref="E40:F40"/>
    <mergeCell ref="C41:D41"/>
    <mergeCell ref="E41:F41"/>
    <mergeCell ref="C35:D35"/>
    <mergeCell ref="E35:F35"/>
    <mergeCell ref="C36:D36"/>
    <mergeCell ref="E36:F36"/>
    <mergeCell ref="B37:C37"/>
    <mergeCell ref="C32:D32"/>
    <mergeCell ref="E32:F32"/>
    <mergeCell ref="C33:D33"/>
    <mergeCell ref="E33:F33"/>
    <mergeCell ref="C34:D34"/>
    <mergeCell ref="E34:F34"/>
    <mergeCell ref="C28:D28"/>
    <mergeCell ref="E28:F28"/>
    <mergeCell ref="B29:C29"/>
    <mergeCell ref="C31:D31"/>
    <mergeCell ref="E31:F31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5:D15"/>
    <mergeCell ref="E15:F15"/>
    <mergeCell ref="B16:C16"/>
    <mergeCell ref="C18:D18"/>
    <mergeCell ref="E18:F18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G1"/>
    <mergeCell ref="B2:E2"/>
    <mergeCell ref="C3:D3"/>
    <mergeCell ref="E3:F3"/>
    <mergeCell ref="B4:C4"/>
  </mergeCells>
  <pageMargins left="0" right="0" top="0" bottom="0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RESUMO</vt:lpstr>
      <vt:lpstr>PLANILHA ORCAMENTARIA</vt:lpstr>
      <vt:lpstr>CRONOGRAMA</vt:lpstr>
      <vt:lpstr>MEMORIA DE CALCULO</vt:lpstr>
      <vt:lpstr>COMPOSICOES</vt:lpstr>
      <vt:lpstr>COMPOSICOES PROPRIAS</vt:lpstr>
      <vt:lpstr>BDI</vt:lpstr>
      <vt:lpstr>ENCARGOS SOCIAIS</vt:lpstr>
      <vt:lpstr>'PLANILHA ORCAMENTARIA'!Area_de_impressao</vt:lpstr>
      <vt:lpstr>JR_PAGE_ANCHOR_0_1</vt:lpstr>
      <vt:lpstr>JR_PAGE_ANCHOR_1_1</vt:lpstr>
      <vt:lpstr>JR_PAGE_ANCHOR_2_1</vt:lpstr>
      <vt:lpstr>JR_PAGE_ANCHOR_3_1</vt:lpstr>
      <vt:lpstr>JR_PAGE_ANCHOR_4_1</vt:lpstr>
      <vt:lpstr>JR_PAGE_ANCHOR_6_1</vt:lpstr>
      <vt:lpstr>JR_PAGE_ANCHOR_7_1</vt:lpstr>
      <vt:lpstr>JR_PAGE_ANCHOR_8_1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2024-05-02T19:59:48Z</dcterms:modified>
</cp:coreProperties>
</file>